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ww.BassClubofNorthTexas.com\files\"/>
    </mc:Choice>
  </mc:AlternateContent>
  <xr:revisionPtr revIDLastSave="0" documentId="8_{404CAF27-F543-4F56-BF50-D0931D54A034}" xr6:coauthVersionLast="47" xr6:coauthVersionMax="47" xr10:uidLastSave="{00000000-0000-0000-0000-000000000000}"/>
  <bookViews>
    <workbookView xWindow="-120" yWindow="-120" windowWidth="29040" windowHeight="15720" xr2:uid="{B7079257-F85A-470F-9140-787051A758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6" i="1"/>
  <c r="G34" i="1"/>
  <c r="D34" i="1"/>
  <c r="G33" i="1"/>
  <c r="D30" i="1"/>
  <c r="M28" i="1"/>
  <c r="N28" i="1" s="1"/>
  <c r="L28" i="1"/>
  <c r="H28" i="1"/>
  <c r="G28" i="1"/>
  <c r="L27" i="1"/>
  <c r="M27" i="1" s="1"/>
  <c r="G27" i="1"/>
  <c r="H27" i="1" s="1"/>
  <c r="N27" i="1" s="1"/>
  <c r="M26" i="1"/>
  <c r="L26" i="1"/>
  <c r="G26" i="1"/>
  <c r="H26" i="1" s="1"/>
  <c r="N26" i="1" s="1"/>
  <c r="L25" i="1"/>
  <c r="M25" i="1" s="1"/>
  <c r="G25" i="1"/>
  <c r="H25" i="1" s="1"/>
  <c r="N25" i="1" s="1"/>
  <c r="L24" i="1"/>
  <c r="M24" i="1" s="1"/>
  <c r="G24" i="1"/>
  <c r="H24" i="1" s="1"/>
  <c r="N24" i="1" s="1"/>
  <c r="L23" i="1"/>
  <c r="M23" i="1" s="1"/>
  <c r="G23" i="1"/>
  <c r="H23" i="1" s="1"/>
  <c r="N23" i="1" s="1"/>
  <c r="L22" i="1"/>
  <c r="M22" i="1" s="1"/>
  <c r="H22" i="1"/>
  <c r="N22" i="1" s="1"/>
  <c r="G22" i="1"/>
  <c r="L21" i="1"/>
  <c r="M21" i="1" s="1"/>
  <c r="G21" i="1"/>
  <c r="H21" i="1" s="1"/>
  <c r="M20" i="1"/>
  <c r="N20" i="1" s="1"/>
  <c r="L20" i="1"/>
  <c r="H20" i="1"/>
  <c r="G20" i="1"/>
  <c r="L19" i="1"/>
  <c r="M19" i="1" s="1"/>
  <c r="G19" i="1"/>
  <c r="H19" i="1" s="1"/>
  <c r="N19" i="1" s="1"/>
  <c r="M18" i="1"/>
  <c r="L18" i="1"/>
  <c r="G18" i="1"/>
  <c r="H18" i="1" s="1"/>
  <c r="N18" i="1" s="1"/>
  <c r="L17" i="1"/>
  <c r="M17" i="1" s="1"/>
  <c r="G17" i="1"/>
  <c r="H17" i="1" s="1"/>
  <c r="N17" i="1" s="1"/>
  <c r="L16" i="1"/>
  <c r="M16" i="1" s="1"/>
  <c r="G16" i="1"/>
  <c r="H16" i="1" s="1"/>
  <c r="N16" i="1" s="1"/>
  <c r="L15" i="1"/>
  <c r="M15" i="1" s="1"/>
  <c r="G15" i="1"/>
  <c r="H15" i="1" s="1"/>
  <c r="N15" i="1" s="1"/>
  <c r="L14" i="1"/>
  <c r="M14" i="1" s="1"/>
  <c r="H14" i="1"/>
  <c r="N14" i="1" s="1"/>
  <c r="G14" i="1"/>
  <c r="L13" i="1"/>
  <c r="M13" i="1" s="1"/>
  <c r="G13" i="1"/>
  <c r="H13" i="1" s="1"/>
  <c r="N13" i="1" s="1"/>
  <c r="R12" i="1"/>
  <c r="L12" i="1"/>
  <c r="M12" i="1" s="1"/>
  <c r="G12" i="1"/>
  <c r="H12" i="1" s="1"/>
  <c r="N12" i="1" s="1"/>
  <c r="R11" i="1"/>
  <c r="L11" i="1"/>
  <c r="M11" i="1" s="1"/>
  <c r="G11" i="1"/>
  <c r="H11" i="1" s="1"/>
  <c r="N11" i="1" s="1"/>
  <c r="L10" i="1"/>
  <c r="M10" i="1" s="1"/>
  <c r="G10" i="1"/>
  <c r="H10" i="1" s="1"/>
  <c r="N10" i="1" s="1"/>
  <c r="L9" i="1"/>
  <c r="M9" i="1" s="1"/>
  <c r="G9" i="1"/>
  <c r="H9" i="1" s="1"/>
  <c r="N9" i="1" s="1"/>
  <c r="S8" i="1"/>
  <c r="R8" i="1"/>
  <c r="L8" i="1"/>
  <c r="M8" i="1" s="1"/>
  <c r="G8" i="1"/>
  <c r="H8" i="1" s="1"/>
  <c r="N8" i="1" s="1"/>
  <c r="R7" i="1"/>
  <c r="M7" i="1"/>
  <c r="L7" i="1"/>
  <c r="G7" i="1"/>
  <c r="H7" i="1" s="1"/>
  <c r="S6" i="1"/>
  <c r="G32" i="1" s="1"/>
  <c r="D31" i="1" l="1"/>
  <c r="N7" i="1"/>
  <c r="D32" i="1"/>
  <c r="N21" i="1"/>
  <c r="D35" i="1"/>
  <c r="R10" i="1"/>
  <c r="R9" i="1"/>
  <c r="G30" i="1" s="1"/>
  <c r="G31" i="1" l="1"/>
  <c r="G35" i="1" s="1"/>
  <c r="D33" i="1"/>
</calcChain>
</file>

<file path=xl/sharedStrings.xml><?xml version="1.0" encoding="utf-8"?>
<sst xmlns="http://schemas.openxmlformats.org/spreadsheetml/2006/main" count="65" uniqueCount="60">
  <si>
    <t>Bass Club of North Texas - Tournament Results</t>
  </si>
  <si>
    <t>Date:</t>
  </si>
  <si>
    <t>March 21, 2026</t>
  </si>
  <si>
    <t>Lake: Cypress Springs</t>
  </si>
  <si>
    <t>March 22, 2026</t>
  </si>
  <si>
    <t>Lake:  Bob Sandlin</t>
  </si>
  <si>
    <t># Fish</t>
  </si>
  <si>
    <t>Day 1</t>
  </si>
  <si>
    <t>Entries</t>
  </si>
  <si>
    <t>Pd?</t>
  </si>
  <si>
    <t>Check in</t>
  </si>
  <si>
    <t>Name</t>
  </si>
  <si>
    <t>Big
Bass</t>
  </si>
  <si>
    <t># Dead</t>
  </si>
  <si>
    <t>Gross Weight</t>
  </si>
  <si>
    <t>Penalty</t>
  </si>
  <si>
    <t>Day 1
Ttl Weight</t>
  </si>
  <si>
    <t>Day 2
Ttl Weight</t>
  </si>
  <si>
    <t>Overall Weight</t>
  </si>
  <si>
    <t>Place</t>
  </si>
  <si>
    <t>Points</t>
  </si>
  <si>
    <t>BB</t>
  </si>
  <si>
    <t>Pay out</t>
  </si>
  <si>
    <t>Steve Sullivan, Danny Ray</t>
  </si>
  <si>
    <r>
      <rPr>
        <b/>
        <sz val="14"/>
        <rFont val="Arial"/>
        <family val="2"/>
      </rPr>
      <t>Wayne Christian</t>
    </r>
    <r>
      <rPr>
        <sz val="14"/>
        <rFont val="Arial"/>
        <family val="2"/>
      </rPr>
      <t>, Michele Cross</t>
    </r>
  </si>
  <si>
    <t>Mike Wood, Keith Prazak</t>
  </si>
  <si>
    <t>Mike Scharf, David Knickles</t>
  </si>
  <si>
    <t>Chris Gibson, Garrett Gibson</t>
  </si>
  <si>
    <t>Kirk Durossette, Jenny D</t>
  </si>
  <si>
    <t>Yancy Franklin, Angelica F</t>
  </si>
  <si>
    <t>Greg Pope, Jerry Singleton</t>
  </si>
  <si>
    <t>Todd Staton, Fred Lockhart</t>
  </si>
  <si>
    <t>Jim Young, Kyle Sandlin</t>
  </si>
  <si>
    <t>Beau Cook, Dave Howe</t>
  </si>
  <si>
    <t>Rodney Taylor, Ted Smith</t>
  </si>
  <si>
    <t>Joey Bryant, Alex Bryant</t>
  </si>
  <si>
    <t>Kerry Kiker</t>
  </si>
  <si>
    <t>Dan Allen, Lucas Jenson</t>
  </si>
  <si>
    <t>John Kenny, Paul Buccellato</t>
  </si>
  <si>
    <t>Steve Black</t>
  </si>
  <si>
    <t>Bob Aldert, Jeremy Aldert</t>
  </si>
  <si>
    <t>Paul Beauregard</t>
  </si>
  <si>
    <t>Darrell Carson</t>
  </si>
  <si>
    <t>Cameron Aldert</t>
  </si>
  <si>
    <t>Dusty Null, Terry Null</t>
  </si>
  <si>
    <t>Total Collected</t>
  </si>
  <si>
    <t>Total Stringer</t>
  </si>
  <si>
    <t>Average Sack Weight Day 1</t>
  </si>
  <si>
    <t>Total Stringer/BBs</t>
  </si>
  <si>
    <t>David Knickles and Ted Smith Paid Membership Dues</t>
  </si>
  <si>
    <t>Average Sack Weight Day 2</t>
  </si>
  <si>
    <t>Saturday BB</t>
  </si>
  <si>
    <t>Average Sack 2-Day</t>
  </si>
  <si>
    <t>Tournament BB</t>
  </si>
  <si>
    <t>Avg Fish Size Day 1</t>
  </si>
  <si>
    <t>Total Club</t>
  </si>
  <si>
    <t>Avg Fish Size Day 2</t>
  </si>
  <si>
    <t xml:space="preserve">Total </t>
  </si>
  <si>
    <t># Fish caught Day 1</t>
  </si>
  <si>
    <t># Fish caught Day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</si>
</sst>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4" fillId="0" borderId="0" xfId="1" applyFont="1"/>
    <xf numFmtId="16" fontId="4" fillId="0" borderId="0" xfId="0" quotePrefix="1" applyNumberFormat="1" applyFont="1"/>
    <xf numFmtId="0" fontId="4" fillId="0" borderId="0" xfId="0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 wrapText="1"/>
    </xf>
    <xf numFmtId="0" fontId="6" fillId="0" borderId="0" xfId="0" applyFont="1"/>
    <xf numFmtId="16" fontId="4" fillId="0" borderId="0" xfId="1" applyNumberFormat="1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1" applyFont="1"/>
    <xf numFmtId="0" fontId="7" fillId="0" borderId="0" xfId="0" applyFont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8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right"/>
    </xf>
    <xf numFmtId="164" fontId="5" fillId="0" borderId="1" xfId="1" applyNumberFormat="1" applyFont="1" applyBorder="1"/>
    <xf numFmtId="1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4" fontId="5" fillId="0" borderId="1" xfId="1" applyNumberFormat="1" applyFont="1" applyBorder="1"/>
    <xf numFmtId="0" fontId="6" fillId="0" borderId="1" xfId="1" quotePrefix="1" applyFont="1" applyBorder="1" applyAlignment="1">
      <alignment horizontal="center" vertical="center"/>
    </xf>
    <xf numFmtId="164" fontId="6" fillId="0" borderId="1" xfId="1" applyNumberFormat="1" applyFont="1" applyBorder="1"/>
    <xf numFmtId="2" fontId="6" fillId="0" borderId="1" xfId="1" applyNumberFormat="1" applyFont="1" applyBorder="1" applyAlignment="1">
      <alignment horizontal="right"/>
    </xf>
    <xf numFmtId="164" fontId="5" fillId="0" borderId="1" xfId="0" applyNumberFormat="1" applyFont="1" applyBorder="1"/>
    <xf numFmtId="4" fontId="6" fillId="0" borderId="1" xfId="1" applyNumberFormat="1" applyFont="1" applyBorder="1"/>
    <xf numFmtId="0" fontId="6" fillId="5" borderId="1" xfId="1" applyFont="1" applyFill="1" applyBorder="1" applyAlignment="1">
      <alignment horizontal="left"/>
    </xf>
    <xf numFmtId="0" fontId="9" fillId="0" borderId="1" xfId="1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wrapText="1"/>
    </xf>
    <xf numFmtId="1" fontId="0" fillId="0" borderId="0" xfId="0" applyNumberFormat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164" fontId="6" fillId="0" borderId="0" xfId="0" applyNumberFormat="1" applyFont="1"/>
    <xf numFmtId="2" fontId="6" fillId="0" borderId="0" xfId="0" applyNumberFormat="1" applyFont="1" applyAlignment="1">
      <alignment horizontal="center" vertical="center"/>
    </xf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1" fontId="2" fillId="0" borderId="0" xfId="0" applyNumberFormat="1" applyFont="1"/>
    <xf numFmtId="0" fontId="10" fillId="0" borderId="0" xfId="0" applyFont="1"/>
    <xf numFmtId="0" fontId="0" fillId="0" borderId="0" xfId="0" applyAlignment="1">
      <alignment horizontal="left"/>
    </xf>
  </cellXfs>
  <cellStyles count="2">
    <cellStyle name="Normal" xfId="0" builtinId="0"/>
    <cellStyle name="Normal 3" xfId="1" xr:uid="{E943D94B-7B5A-414C-B364-C52737AA73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FFBC2-556F-4478-B297-AC96BD65E5E5}">
  <dimension ref="A1:X37"/>
  <sheetViews>
    <sheetView tabSelected="1" workbookViewId="0">
      <selection sqref="A1:XFD1048576"/>
    </sheetView>
  </sheetViews>
  <sheetFormatPr defaultColWidth="8" defaultRowHeight="14.25"/>
  <cols>
    <col min="1" max="1" width="7.5" customWidth="1"/>
    <col min="2" max="2" width="8.375" customWidth="1"/>
    <col min="3" max="3" width="33.625" style="58" customWidth="1"/>
    <col min="4" max="4" width="12" customWidth="1"/>
    <col min="5" max="5" width="7.375" customWidth="1"/>
    <col min="6" max="6" width="14.625" customWidth="1"/>
    <col min="7" max="7" width="12.625" customWidth="1"/>
    <col min="8" max="8" width="12.375" customWidth="1"/>
    <col min="9" max="9" width="8.25" customWidth="1"/>
    <col min="10" max="10" width="7" customWidth="1"/>
    <col min="11" max="11" width="9.125" customWidth="1"/>
    <col min="12" max="12" width="9.625" customWidth="1"/>
    <col min="13" max="13" width="12.625" customWidth="1"/>
    <col min="14" max="14" width="11.375" customWidth="1"/>
    <col min="15" max="15" width="7.25" customWidth="1"/>
    <col min="16" max="16" width="8.375" customWidth="1"/>
    <col min="17" max="17" width="5" customWidth="1"/>
    <col min="18" max="18" width="13.625" customWidth="1"/>
    <col min="19" max="19" width="9.5" customWidth="1"/>
    <col min="20" max="20" width="2.625" customWidth="1"/>
    <col min="21" max="21" width="2.75" customWidth="1"/>
  </cols>
  <sheetData>
    <row r="1" spans="1:24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ht="15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4"/>
      <c r="Q2" s="4"/>
      <c r="R2" s="2"/>
      <c r="S2" s="2"/>
    </row>
    <row r="3" spans="1:24" ht="15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4" ht="19.5" thickBot="1">
      <c r="A4" s="5" t="s">
        <v>1</v>
      </c>
      <c r="B4" s="6" t="s">
        <v>2</v>
      </c>
      <c r="C4" s="7"/>
      <c r="D4" s="5" t="s">
        <v>3</v>
      </c>
      <c r="E4" s="5"/>
      <c r="F4" s="8"/>
      <c r="G4" s="9"/>
      <c r="H4" s="10"/>
      <c r="I4" s="11" t="s">
        <v>1</v>
      </c>
      <c r="J4" s="12" t="s">
        <v>4</v>
      </c>
      <c r="K4" s="10"/>
      <c r="L4" s="10"/>
      <c r="M4" s="13" t="s">
        <v>5</v>
      </c>
      <c r="N4" s="8"/>
      <c r="O4" s="9"/>
      <c r="P4" s="14"/>
      <c r="Q4" s="14"/>
      <c r="R4" s="14"/>
      <c r="S4" s="14"/>
      <c r="T4" s="15" t="s">
        <v>6</v>
      </c>
      <c r="U4" s="15"/>
    </row>
    <row r="5" spans="1:24" ht="18.75" thickBot="1">
      <c r="A5" s="16"/>
      <c r="B5" s="16"/>
      <c r="C5" s="17"/>
      <c r="D5" s="18" t="s">
        <v>7</v>
      </c>
      <c r="E5" s="18"/>
      <c r="F5" s="18"/>
      <c r="G5" s="18"/>
      <c r="H5" s="18"/>
      <c r="I5" s="19"/>
      <c r="J5" s="19"/>
      <c r="K5" s="19"/>
      <c r="L5" s="19"/>
      <c r="M5" s="19"/>
      <c r="N5" s="19"/>
      <c r="O5" s="20"/>
      <c r="P5" s="16"/>
      <c r="Q5" s="16"/>
      <c r="R5" s="16"/>
      <c r="S5" s="21" t="s">
        <v>8</v>
      </c>
      <c r="T5" s="22"/>
    </row>
    <row r="6" spans="1:24" ht="54.75" thickBot="1">
      <c r="A6" s="21" t="s">
        <v>9</v>
      </c>
      <c r="B6" s="21" t="s">
        <v>10</v>
      </c>
      <c r="C6" s="23" t="s">
        <v>11</v>
      </c>
      <c r="D6" s="21" t="s">
        <v>12</v>
      </c>
      <c r="E6" s="21" t="s">
        <v>13</v>
      </c>
      <c r="F6" s="21" t="s">
        <v>14</v>
      </c>
      <c r="G6" s="24" t="s">
        <v>15</v>
      </c>
      <c r="H6" s="21" t="s">
        <v>16</v>
      </c>
      <c r="I6" s="21" t="s">
        <v>12</v>
      </c>
      <c r="J6" s="21" t="s">
        <v>13</v>
      </c>
      <c r="K6" s="21" t="s">
        <v>14</v>
      </c>
      <c r="L6" s="21" t="s">
        <v>15</v>
      </c>
      <c r="M6" s="21" t="s">
        <v>17</v>
      </c>
      <c r="N6" s="21" t="s">
        <v>18</v>
      </c>
      <c r="O6" s="21" t="s">
        <v>19</v>
      </c>
      <c r="P6" s="21" t="s">
        <v>20</v>
      </c>
      <c r="Q6" s="21" t="s">
        <v>21</v>
      </c>
      <c r="R6" s="21" t="s">
        <v>22</v>
      </c>
      <c r="S6" s="21">
        <f>SUM(A7:A28)/35</f>
        <v>38</v>
      </c>
    </row>
    <row r="7" spans="1:24" ht="18.75" thickBot="1">
      <c r="A7" s="25">
        <v>70</v>
      </c>
      <c r="B7" s="25"/>
      <c r="C7" s="26" t="s">
        <v>23</v>
      </c>
      <c r="D7" s="27"/>
      <c r="E7" s="25">
        <v>1</v>
      </c>
      <c r="F7" s="28">
        <v>14.89</v>
      </c>
      <c r="G7" s="28">
        <f t="shared" ref="G7:G28" si="0">E7*0.5</f>
        <v>0.5</v>
      </c>
      <c r="H7" s="28">
        <f t="shared" ref="H7:H28" si="1">F7-G7</f>
        <v>14.39</v>
      </c>
      <c r="I7" s="25"/>
      <c r="J7" s="25"/>
      <c r="K7" s="28">
        <v>7.14</v>
      </c>
      <c r="L7" s="25">
        <f t="shared" ref="L7:L28" si="2">J7*0.5</f>
        <v>0</v>
      </c>
      <c r="M7" s="28">
        <f t="shared" ref="M7:M28" si="3">K7-L7</f>
        <v>7.14</v>
      </c>
      <c r="N7" s="28">
        <f t="shared" ref="N7:N28" si="4">H7+M7</f>
        <v>21.53</v>
      </c>
      <c r="O7" s="25">
        <v>1</v>
      </c>
      <c r="P7" s="25">
        <v>100</v>
      </c>
      <c r="Q7" s="16"/>
      <c r="R7" s="29">
        <f>IF(S6&lt;8,S6*20*1,IF(S6&lt;15,S6*20*0.7,IF(S6&lt;22,S6*20*0.55,IF(S6&lt;29,S6*20*0.45,IF(S6&lt;36,S6*20*0.4,IF(S6&lt;43,S6*20*0.38))))))</f>
        <v>288.8</v>
      </c>
      <c r="S7" s="30"/>
      <c r="T7" s="31">
        <v>3</v>
      </c>
      <c r="U7" s="31">
        <v>3</v>
      </c>
      <c r="V7" s="32"/>
      <c r="W7" s="32"/>
      <c r="X7" s="32"/>
    </row>
    <row r="8" spans="1:24" ht="18.75" thickBot="1">
      <c r="A8" s="25">
        <v>70</v>
      </c>
      <c r="B8" s="25"/>
      <c r="C8" s="26" t="s">
        <v>24</v>
      </c>
      <c r="D8" s="33">
        <v>6.34</v>
      </c>
      <c r="E8" s="25"/>
      <c r="F8" s="28">
        <v>9.19</v>
      </c>
      <c r="G8" s="28">
        <f t="shared" si="0"/>
        <v>0</v>
      </c>
      <c r="H8" s="28">
        <f t="shared" si="1"/>
        <v>9.19</v>
      </c>
      <c r="I8" s="33">
        <v>6.39</v>
      </c>
      <c r="J8" s="25"/>
      <c r="K8" s="28">
        <v>12.13</v>
      </c>
      <c r="L8" s="25">
        <f t="shared" si="2"/>
        <v>0</v>
      </c>
      <c r="M8" s="28">
        <f t="shared" si="3"/>
        <v>12.13</v>
      </c>
      <c r="N8" s="28">
        <f t="shared" si="4"/>
        <v>21.32</v>
      </c>
      <c r="O8" s="25">
        <v>2</v>
      </c>
      <c r="P8" s="34">
        <v>99</v>
      </c>
      <c r="Q8" s="16">
        <v>4</v>
      </c>
      <c r="R8" s="29">
        <f>IF(S6&lt;8, S6*20*0, IF(S6&lt;15,S6*20*0.3, IF(S6&lt;22, S6*20*0.3, IF(S6 &lt;29, S6*20*0.27, IF(S6&lt;36,S6*20*0.25,IF(S6&lt;43,S6*20*0.22))))))</f>
        <v>167.2</v>
      </c>
      <c r="S8" s="35">
        <f>S6*5+S6*5</f>
        <v>380</v>
      </c>
      <c r="T8" s="2">
        <v>3</v>
      </c>
      <c r="U8" s="2">
        <v>3</v>
      </c>
    </row>
    <row r="9" spans="1:24" ht="18.75" thickBot="1">
      <c r="A9" s="36">
        <v>70</v>
      </c>
      <c r="B9" s="25"/>
      <c r="C9" s="26" t="s">
        <v>25</v>
      </c>
      <c r="D9" s="27">
        <v>4.18</v>
      </c>
      <c r="E9" s="25"/>
      <c r="F9" s="28">
        <v>12.1</v>
      </c>
      <c r="G9" s="28">
        <f t="shared" si="0"/>
        <v>0</v>
      </c>
      <c r="H9" s="28">
        <f t="shared" si="1"/>
        <v>12.1</v>
      </c>
      <c r="I9" s="25"/>
      <c r="J9" s="25"/>
      <c r="K9" s="28">
        <v>6.72</v>
      </c>
      <c r="L9" s="25">
        <f t="shared" si="2"/>
        <v>0</v>
      </c>
      <c r="M9" s="28">
        <f t="shared" si="3"/>
        <v>6.72</v>
      </c>
      <c r="N9" s="28">
        <f t="shared" si="4"/>
        <v>18.82</v>
      </c>
      <c r="O9" s="25">
        <v>3</v>
      </c>
      <c r="P9" s="34">
        <v>98</v>
      </c>
      <c r="Q9" s="25"/>
      <c r="R9" s="30">
        <f>IF(S6&lt;8, S6*20*0, IF(S6&lt;15,S6*20*0, IF(S6&lt;22, S6*20*0.15, IF(S6 &lt;29, S6*20*0.17, IF(S6&lt;36,S6*20*0.14,IF(S6&lt;43,S6*20*0.13))))))</f>
        <v>98.8</v>
      </c>
      <c r="S9" s="37"/>
      <c r="T9" s="2">
        <v>3</v>
      </c>
      <c r="U9" s="2">
        <v>3</v>
      </c>
    </row>
    <row r="10" spans="1:24" ht="18.75" thickBot="1">
      <c r="A10" s="25">
        <v>70</v>
      </c>
      <c r="B10" s="25"/>
      <c r="C10" s="26" t="s">
        <v>26</v>
      </c>
      <c r="D10" s="25">
        <v>6.2</v>
      </c>
      <c r="E10" s="25"/>
      <c r="F10" s="28">
        <v>12.24</v>
      </c>
      <c r="G10" s="28">
        <f t="shared" si="0"/>
        <v>0</v>
      </c>
      <c r="H10" s="28">
        <f t="shared" si="1"/>
        <v>12.24</v>
      </c>
      <c r="I10" s="25"/>
      <c r="J10" s="25"/>
      <c r="K10" s="28">
        <v>5.46</v>
      </c>
      <c r="L10" s="25">
        <f t="shared" si="2"/>
        <v>0</v>
      </c>
      <c r="M10" s="28">
        <f t="shared" si="3"/>
        <v>5.46</v>
      </c>
      <c r="N10" s="28">
        <f t="shared" si="4"/>
        <v>17.7</v>
      </c>
      <c r="O10" s="25">
        <v>4</v>
      </c>
      <c r="P10" s="25">
        <v>97</v>
      </c>
      <c r="Q10" s="16"/>
      <c r="R10" s="29">
        <f>IF(S6&lt;8, S6*20*0, IF(S6&lt;15,S6*20*0, IF(S6&lt;22, S6*20*0, IF(S6 &lt;29, S6*20*0.11, IF(S6&lt;36,S6*20*0.12,IF(S6&lt;43,S6*20*0.11))))))</f>
        <v>83.6</v>
      </c>
      <c r="S10" s="30"/>
      <c r="T10" s="2">
        <v>3</v>
      </c>
      <c r="U10" s="2">
        <v>3</v>
      </c>
    </row>
    <row r="11" spans="1:24" ht="18.75" thickBot="1">
      <c r="A11" s="25">
        <v>70</v>
      </c>
      <c r="B11" s="25"/>
      <c r="C11" s="26" t="s">
        <v>27</v>
      </c>
      <c r="D11" s="25"/>
      <c r="E11" s="25"/>
      <c r="F11" s="28">
        <v>5.35</v>
      </c>
      <c r="G11" s="28">
        <f t="shared" si="0"/>
        <v>0</v>
      </c>
      <c r="H11" s="28">
        <f t="shared" si="1"/>
        <v>5.35</v>
      </c>
      <c r="I11" s="25"/>
      <c r="J11" s="25"/>
      <c r="K11" s="28">
        <v>12.01</v>
      </c>
      <c r="L11" s="25">
        <f t="shared" si="2"/>
        <v>0</v>
      </c>
      <c r="M11" s="28">
        <f t="shared" si="3"/>
        <v>12.01</v>
      </c>
      <c r="N11" s="28">
        <f t="shared" si="4"/>
        <v>17.36</v>
      </c>
      <c r="O11" s="25">
        <v>5</v>
      </c>
      <c r="P11" s="34">
        <v>96</v>
      </c>
      <c r="Q11" s="16"/>
      <c r="R11" s="29">
        <f>IF(S6&lt;8, S6*20*0, IF(S6&lt;15,S6*20*0, IF(S6&lt;22, S6*20*0, IF(S6 &lt;29, S6*20*0.11, IF(S6&lt;36,S6*20*0.09,IF(S6&lt;43,S6*20*0.09))))))</f>
        <v>68.399999999999991</v>
      </c>
      <c r="S11" s="30"/>
      <c r="T11" s="2">
        <v>3</v>
      </c>
      <c r="U11" s="2">
        <v>3</v>
      </c>
    </row>
    <row r="12" spans="1:24" ht="18.75" thickBot="1">
      <c r="A12" s="25">
        <v>70</v>
      </c>
      <c r="B12" s="25"/>
      <c r="C12" s="26" t="s">
        <v>28</v>
      </c>
      <c r="D12" s="27"/>
      <c r="E12" s="25"/>
      <c r="F12" s="28">
        <v>9.64</v>
      </c>
      <c r="G12" s="28">
        <f t="shared" si="0"/>
        <v>0</v>
      </c>
      <c r="H12" s="28">
        <f t="shared" si="1"/>
        <v>9.64</v>
      </c>
      <c r="I12" s="25"/>
      <c r="J12" s="25"/>
      <c r="K12" s="28">
        <v>7.36</v>
      </c>
      <c r="L12" s="25">
        <f t="shared" si="2"/>
        <v>0</v>
      </c>
      <c r="M12" s="28">
        <f t="shared" si="3"/>
        <v>7.36</v>
      </c>
      <c r="N12" s="28">
        <f t="shared" si="4"/>
        <v>17</v>
      </c>
      <c r="O12" s="25">
        <v>6</v>
      </c>
      <c r="P12" s="25">
        <v>95</v>
      </c>
      <c r="Q12" s="16"/>
      <c r="R12" s="29">
        <f>IF(S6&lt;8, S6*20*0, IF(S6&lt;15,S6*20*0, IF(S6&lt;22, S6*20*0, IF(S6 &lt;29, S6*20*0.11, IF(S6&lt;36,S6*20*0.09,IF(S6&lt;43,S6*20*0.07))))))</f>
        <v>53.2</v>
      </c>
      <c r="S12" s="35"/>
      <c r="T12" s="2">
        <v>3</v>
      </c>
      <c r="U12" s="2">
        <v>3</v>
      </c>
    </row>
    <row r="13" spans="1:24" ht="18.75" thickBot="1">
      <c r="A13" s="25">
        <v>70</v>
      </c>
      <c r="B13" s="25"/>
      <c r="C13" s="26" t="s">
        <v>29</v>
      </c>
      <c r="D13" s="25"/>
      <c r="E13" s="25"/>
      <c r="F13" s="28">
        <v>6.84</v>
      </c>
      <c r="G13" s="28">
        <f t="shared" si="0"/>
        <v>0</v>
      </c>
      <c r="H13" s="28">
        <f t="shared" si="1"/>
        <v>6.84</v>
      </c>
      <c r="I13" s="25"/>
      <c r="J13" s="25"/>
      <c r="K13" s="28">
        <v>9.59</v>
      </c>
      <c r="L13" s="25">
        <f t="shared" si="2"/>
        <v>0</v>
      </c>
      <c r="M13" s="28">
        <f t="shared" si="3"/>
        <v>9.59</v>
      </c>
      <c r="N13" s="28">
        <f t="shared" si="4"/>
        <v>16.43</v>
      </c>
      <c r="O13" s="25"/>
      <c r="P13" s="25">
        <v>94</v>
      </c>
      <c r="Q13" s="16"/>
      <c r="R13" s="38"/>
      <c r="S13" s="35"/>
      <c r="T13" s="2">
        <v>3</v>
      </c>
      <c r="U13" s="2">
        <v>3</v>
      </c>
    </row>
    <row r="14" spans="1:24" ht="18.75" thickBot="1">
      <c r="A14" s="25">
        <v>70</v>
      </c>
      <c r="B14" s="25"/>
      <c r="C14" s="26" t="s">
        <v>30</v>
      </c>
      <c r="D14" s="27"/>
      <c r="E14" s="25"/>
      <c r="F14" s="28">
        <v>7.82</v>
      </c>
      <c r="G14" s="28">
        <f t="shared" si="0"/>
        <v>0</v>
      </c>
      <c r="H14" s="28">
        <f t="shared" si="1"/>
        <v>7.82</v>
      </c>
      <c r="I14" s="25"/>
      <c r="J14" s="25">
        <v>1</v>
      </c>
      <c r="K14" s="28">
        <v>8.7200000000000006</v>
      </c>
      <c r="L14" s="25">
        <f t="shared" si="2"/>
        <v>0.5</v>
      </c>
      <c r="M14" s="28">
        <f t="shared" si="3"/>
        <v>8.2200000000000006</v>
      </c>
      <c r="N14" s="28">
        <f t="shared" si="4"/>
        <v>16.04</v>
      </c>
      <c r="O14" s="25"/>
      <c r="P14" s="34">
        <v>93</v>
      </c>
      <c r="Q14" s="16"/>
      <c r="R14" s="38"/>
      <c r="S14" s="35"/>
      <c r="T14" s="2">
        <v>3</v>
      </c>
      <c r="U14" s="2">
        <v>3</v>
      </c>
    </row>
    <row r="15" spans="1:24" ht="18.75" thickBot="1">
      <c r="A15" s="36">
        <v>70</v>
      </c>
      <c r="B15" s="25"/>
      <c r="C15" s="26" t="s">
        <v>31</v>
      </c>
      <c r="D15" s="24"/>
      <c r="E15" s="25"/>
      <c r="F15" s="28">
        <v>8.06</v>
      </c>
      <c r="G15" s="28">
        <f t="shared" si="0"/>
        <v>0</v>
      </c>
      <c r="H15" s="28">
        <f t="shared" si="1"/>
        <v>8.06</v>
      </c>
      <c r="I15" s="25"/>
      <c r="J15" s="25"/>
      <c r="K15" s="28">
        <v>7.66</v>
      </c>
      <c r="L15" s="25">
        <f t="shared" si="2"/>
        <v>0</v>
      </c>
      <c r="M15" s="28">
        <f t="shared" si="3"/>
        <v>7.66</v>
      </c>
      <c r="N15" s="28">
        <f t="shared" si="4"/>
        <v>15.72</v>
      </c>
      <c r="O15" s="25"/>
      <c r="P15" s="25">
        <v>92</v>
      </c>
      <c r="Q15" s="16"/>
      <c r="R15" s="39"/>
      <c r="S15" s="40"/>
      <c r="T15" s="2">
        <v>3</v>
      </c>
      <c r="U15" s="2">
        <v>3</v>
      </c>
    </row>
    <row r="16" spans="1:24" ht="18.75" thickBot="1">
      <c r="A16" s="25">
        <v>70</v>
      </c>
      <c r="B16" s="25"/>
      <c r="C16" s="41" t="s">
        <v>32</v>
      </c>
      <c r="D16" s="28"/>
      <c r="E16" s="25"/>
      <c r="F16" s="28">
        <v>7.81</v>
      </c>
      <c r="G16" s="28">
        <f t="shared" si="0"/>
        <v>0</v>
      </c>
      <c r="H16" s="28">
        <f t="shared" si="1"/>
        <v>7.81</v>
      </c>
      <c r="I16" s="25"/>
      <c r="J16" s="25"/>
      <c r="K16" s="28">
        <v>7.31</v>
      </c>
      <c r="L16" s="25">
        <f t="shared" si="2"/>
        <v>0</v>
      </c>
      <c r="M16" s="28">
        <f t="shared" si="3"/>
        <v>7.31</v>
      </c>
      <c r="N16" s="28">
        <f t="shared" si="4"/>
        <v>15.12</v>
      </c>
      <c r="O16" s="25"/>
      <c r="P16" s="25">
        <v>91</v>
      </c>
      <c r="Q16" s="16"/>
      <c r="R16" s="38"/>
      <c r="S16" s="35"/>
      <c r="T16" s="2">
        <v>3</v>
      </c>
      <c r="U16" s="2">
        <v>3</v>
      </c>
    </row>
    <row r="17" spans="1:21" ht="18.75" thickBot="1">
      <c r="A17" s="25">
        <v>70</v>
      </c>
      <c r="B17" s="25"/>
      <c r="C17" s="26" t="s">
        <v>33</v>
      </c>
      <c r="D17" s="27"/>
      <c r="E17" s="25"/>
      <c r="F17" s="28">
        <v>8.51</v>
      </c>
      <c r="G17" s="28">
        <f t="shared" si="0"/>
        <v>0</v>
      </c>
      <c r="H17" s="28">
        <f t="shared" si="1"/>
        <v>8.51</v>
      </c>
      <c r="I17" s="25"/>
      <c r="J17" s="25"/>
      <c r="K17" s="28">
        <v>6.4</v>
      </c>
      <c r="L17" s="25">
        <f t="shared" si="2"/>
        <v>0</v>
      </c>
      <c r="M17" s="28">
        <f t="shared" si="3"/>
        <v>6.4</v>
      </c>
      <c r="N17" s="28">
        <f t="shared" si="4"/>
        <v>14.91</v>
      </c>
      <c r="O17" s="25"/>
      <c r="P17" s="25">
        <v>90</v>
      </c>
      <c r="Q17" s="16"/>
      <c r="R17" s="38"/>
      <c r="S17" s="35"/>
      <c r="T17" s="2">
        <v>3</v>
      </c>
      <c r="U17" s="2">
        <v>3</v>
      </c>
    </row>
    <row r="18" spans="1:21" ht="18.75" thickBot="1">
      <c r="A18" s="25">
        <v>70</v>
      </c>
      <c r="B18" s="25"/>
      <c r="C18" s="26" t="s">
        <v>34</v>
      </c>
      <c r="D18" s="27"/>
      <c r="E18" s="25"/>
      <c r="F18" s="28">
        <v>7.15</v>
      </c>
      <c r="G18" s="28">
        <f t="shared" si="0"/>
        <v>0</v>
      </c>
      <c r="H18" s="28">
        <f t="shared" si="1"/>
        <v>7.15</v>
      </c>
      <c r="I18" s="25"/>
      <c r="J18" s="25"/>
      <c r="K18" s="28">
        <v>7.71</v>
      </c>
      <c r="L18" s="25">
        <f t="shared" si="2"/>
        <v>0</v>
      </c>
      <c r="M18" s="28">
        <f t="shared" si="3"/>
        <v>7.71</v>
      </c>
      <c r="N18" s="28">
        <f t="shared" si="4"/>
        <v>14.86</v>
      </c>
      <c r="O18" s="25"/>
      <c r="P18" s="25">
        <v>89</v>
      </c>
      <c r="Q18" s="16"/>
      <c r="R18" s="30"/>
      <c r="S18" s="37"/>
      <c r="T18" s="2">
        <v>3</v>
      </c>
      <c r="U18" s="2">
        <v>3</v>
      </c>
    </row>
    <row r="19" spans="1:21" ht="18.75" thickBot="1">
      <c r="A19" s="25">
        <v>70</v>
      </c>
      <c r="B19" s="25"/>
      <c r="C19" s="26" t="s">
        <v>35</v>
      </c>
      <c r="D19" s="25"/>
      <c r="E19" s="25"/>
      <c r="F19" s="28">
        <v>5.15</v>
      </c>
      <c r="G19" s="28">
        <f t="shared" si="0"/>
        <v>0</v>
      </c>
      <c r="H19" s="28">
        <f t="shared" si="1"/>
        <v>5.15</v>
      </c>
      <c r="I19" s="25"/>
      <c r="J19" s="25"/>
      <c r="K19" s="28">
        <v>9.14</v>
      </c>
      <c r="L19" s="25">
        <f t="shared" si="2"/>
        <v>0</v>
      </c>
      <c r="M19" s="28">
        <f t="shared" si="3"/>
        <v>9.14</v>
      </c>
      <c r="N19" s="28">
        <f t="shared" si="4"/>
        <v>14.290000000000001</v>
      </c>
      <c r="O19" s="25"/>
      <c r="P19" s="25">
        <v>88</v>
      </c>
      <c r="Q19" s="16"/>
      <c r="R19" s="39"/>
      <c r="S19" s="35"/>
      <c r="T19" s="2">
        <v>3</v>
      </c>
      <c r="U19" s="2">
        <v>3</v>
      </c>
    </row>
    <row r="20" spans="1:21" ht="18.75" thickBot="1">
      <c r="A20" s="25">
        <v>35</v>
      </c>
      <c r="B20" s="25"/>
      <c r="C20" s="41" t="s">
        <v>36</v>
      </c>
      <c r="D20" s="25"/>
      <c r="E20" s="25"/>
      <c r="F20" s="28">
        <v>7.11</v>
      </c>
      <c r="G20" s="28">
        <f t="shared" si="0"/>
        <v>0</v>
      </c>
      <c r="H20" s="28">
        <f t="shared" si="1"/>
        <v>7.11</v>
      </c>
      <c r="I20" s="25"/>
      <c r="J20" s="25"/>
      <c r="K20" s="28">
        <v>6.18</v>
      </c>
      <c r="L20" s="25">
        <f t="shared" si="2"/>
        <v>0</v>
      </c>
      <c r="M20" s="28">
        <f t="shared" si="3"/>
        <v>6.18</v>
      </c>
      <c r="N20" s="28">
        <f t="shared" si="4"/>
        <v>13.29</v>
      </c>
      <c r="O20" s="25"/>
      <c r="P20" s="25">
        <v>87</v>
      </c>
      <c r="Q20" s="16"/>
      <c r="R20" s="38"/>
      <c r="S20" s="35"/>
      <c r="T20" s="2">
        <v>3</v>
      </c>
      <c r="U20" s="2">
        <v>2</v>
      </c>
    </row>
    <row r="21" spans="1:21" ht="18.75" thickBot="1">
      <c r="A21" s="25">
        <v>70</v>
      </c>
      <c r="B21" s="25"/>
      <c r="C21" s="26" t="s">
        <v>37</v>
      </c>
      <c r="D21" s="25"/>
      <c r="E21" s="25"/>
      <c r="F21" s="28">
        <v>6.78</v>
      </c>
      <c r="G21" s="28">
        <f t="shared" si="0"/>
        <v>0</v>
      </c>
      <c r="H21" s="28">
        <f t="shared" si="1"/>
        <v>6.78</v>
      </c>
      <c r="I21" s="25"/>
      <c r="J21" s="25"/>
      <c r="K21" s="28">
        <v>4.18</v>
      </c>
      <c r="L21" s="25">
        <f t="shared" si="2"/>
        <v>0</v>
      </c>
      <c r="M21" s="28">
        <f t="shared" si="3"/>
        <v>4.18</v>
      </c>
      <c r="N21" s="28">
        <f t="shared" si="4"/>
        <v>10.96</v>
      </c>
      <c r="O21" s="25"/>
      <c r="P21" s="25">
        <v>86</v>
      </c>
      <c r="Q21" s="16"/>
      <c r="R21" s="38"/>
      <c r="S21" s="35"/>
      <c r="T21" s="2">
        <v>3</v>
      </c>
      <c r="U21" s="2">
        <v>3</v>
      </c>
    </row>
    <row r="22" spans="1:21" ht="18.75" thickBot="1">
      <c r="A22" s="25">
        <v>70</v>
      </c>
      <c r="B22" s="25"/>
      <c r="C22" s="26" t="s">
        <v>38</v>
      </c>
      <c r="D22" s="27"/>
      <c r="E22" s="25"/>
      <c r="F22" s="28">
        <v>6.02</v>
      </c>
      <c r="G22" s="28">
        <f t="shared" si="0"/>
        <v>0</v>
      </c>
      <c r="H22" s="28">
        <f t="shared" si="1"/>
        <v>6.02</v>
      </c>
      <c r="I22" s="25"/>
      <c r="J22" s="25"/>
      <c r="K22" s="28">
        <v>4.62</v>
      </c>
      <c r="L22" s="25">
        <f t="shared" si="2"/>
        <v>0</v>
      </c>
      <c r="M22" s="28">
        <f t="shared" si="3"/>
        <v>4.62</v>
      </c>
      <c r="N22" s="28">
        <f t="shared" si="4"/>
        <v>10.64</v>
      </c>
      <c r="O22" s="25"/>
      <c r="P22" s="25">
        <v>85</v>
      </c>
      <c r="Q22" s="16"/>
      <c r="R22" s="38"/>
      <c r="S22" s="35"/>
      <c r="T22" s="2">
        <v>3</v>
      </c>
      <c r="U22" s="2">
        <v>3</v>
      </c>
    </row>
    <row r="23" spans="1:21" ht="18.75" thickBot="1">
      <c r="A23" s="25">
        <v>35</v>
      </c>
      <c r="B23" s="25"/>
      <c r="C23" s="26" t="s">
        <v>39</v>
      </c>
      <c r="D23" s="27"/>
      <c r="E23" s="25"/>
      <c r="F23" s="28">
        <v>7.59</v>
      </c>
      <c r="G23" s="28">
        <f t="shared" si="0"/>
        <v>0</v>
      </c>
      <c r="H23" s="28">
        <f t="shared" si="1"/>
        <v>7.59</v>
      </c>
      <c r="I23" s="25"/>
      <c r="J23" s="25"/>
      <c r="K23" s="28">
        <v>2.46</v>
      </c>
      <c r="L23" s="25">
        <f t="shared" si="2"/>
        <v>0</v>
      </c>
      <c r="M23" s="28">
        <f t="shared" si="3"/>
        <v>2.46</v>
      </c>
      <c r="N23" s="28">
        <f t="shared" si="4"/>
        <v>10.050000000000001</v>
      </c>
      <c r="O23" s="25"/>
      <c r="P23" s="25">
        <v>84</v>
      </c>
      <c r="Q23" s="16"/>
      <c r="R23" s="38"/>
      <c r="S23" s="35"/>
      <c r="T23" s="2">
        <v>3</v>
      </c>
      <c r="U23" s="2">
        <v>2</v>
      </c>
    </row>
    <row r="24" spans="1:21" ht="18.75" thickBot="1">
      <c r="A24" s="36">
        <v>70</v>
      </c>
      <c r="B24" s="25"/>
      <c r="C24" s="41" t="s">
        <v>40</v>
      </c>
      <c r="D24" s="25"/>
      <c r="E24" s="25"/>
      <c r="F24" s="28">
        <v>3.41</v>
      </c>
      <c r="G24" s="28">
        <f t="shared" si="0"/>
        <v>0</v>
      </c>
      <c r="H24" s="28">
        <f t="shared" si="1"/>
        <v>3.41</v>
      </c>
      <c r="I24" s="25"/>
      <c r="J24" s="25"/>
      <c r="K24" s="28">
        <v>4.63</v>
      </c>
      <c r="L24" s="25">
        <f t="shared" si="2"/>
        <v>0</v>
      </c>
      <c r="M24" s="28">
        <f t="shared" si="3"/>
        <v>4.63</v>
      </c>
      <c r="N24" s="28">
        <f t="shared" si="4"/>
        <v>8.0399999999999991</v>
      </c>
      <c r="O24" s="25"/>
      <c r="P24" s="25">
        <v>83</v>
      </c>
      <c r="Q24" s="16"/>
      <c r="R24" s="38"/>
      <c r="S24" s="35"/>
      <c r="T24" s="2">
        <v>3</v>
      </c>
      <c r="U24" s="2">
        <v>3</v>
      </c>
    </row>
    <row r="25" spans="1:21" ht="18.75" thickBot="1">
      <c r="A25" s="36">
        <v>35</v>
      </c>
      <c r="B25" s="25"/>
      <c r="C25" s="41" t="s">
        <v>41</v>
      </c>
      <c r="D25" s="25"/>
      <c r="E25" s="25"/>
      <c r="F25" s="28">
        <v>2.54</v>
      </c>
      <c r="G25" s="28">
        <f t="shared" si="0"/>
        <v>0</v>
      </c>
      <c r="H25" s="28">
        <f t="shared" si="1"/>
        <v>2.54</v>
      </c>
      <c r="I25" s="25"/>
      <c r="J25" s="25"/>
      <c r="K25" s="28">
        <v>3.02</v>
      </c>
      <c r="L25" s="25">
        <f t="shared" si="2"/>
        <v>0</v>
      </c>
      <c r="M25" s="28">
        <f t="shared" si="3"/>
        <v>3.02</v>
      </c>
      <c r="N25" s="28">
        <f t="shared" si="4"/>
        <v>5.5600000000000005</v>
      </c>
      <c r="O25" s="25"/>
      <c r="P25" s="25">
        <v>82</v>
      </c>
      <c r="Q25" s="16"/>
      <c r="R25" s="38"/>
      <c r="S25" s="35"/>
      <c r="T25" s="2">
        <v>1</v>
      </c>
      <c r="U25" s="2">
        <v>3</v>
      </c>
    </row>
    <row r="26" spans="1:21" ht="18.75" thickBot="1">
      <c r="A26" s="25">
        <v>35</v>
      </c>
      <c r="B26" s="25"/>
      <c r="C26" s="26" t="s">
        <v>42</v>
      </c>
      <c r="D26" s="25"/>
      <c r="E26" s="25"/>
      <c r="F26" s="28">
        <v>5.26</v>
      </c>
      <c r="G26" s="28">
        <f t="shared" si="0"/>
        <v>0</v>
      </c>
      <c r="H26" s="28">
        <f t="shared" si="1"/>
        <v>5.26</v>
      </c>
      <c r="I26" s="25"/>
      <c r="J26" s="25"/>
      <c r="K26" s="28">
        <v>0</v>
      </c>
      <c r="L26" s="25">
        <f t="shared" si="2"/>
        <v>0</v>
      </c>
      <c r="M26" s="28">
        <f t="shared" si="3"/>
        <v>0</v>
      </c>
      <c r="N26" s="28">
        <f t="shared" si="4"/>
        <v>5.26</v>
      </c>
      <c r="O26" s="25"/>
      <c r="P26" s="25">
        <v>81</v>
      </c>
      <c r="Q26" s="16"/>
      <c r="R26" s="38"/>
      <c r="S26" s="35"/>
      <c r="T26" s="2">
        <v>3</v>
      </c>
      <c r="U26" s="2">
        <v>0</v>
      </c>
    </row>
    <row r="27" spans="1:21" ht="18.75" thickBot="1">
      <c r="A27" s="36"/>
      <c r="B27" s="25"/>
      <c r="C27" s="41" t="s">
        <v>43</v>
      </c>
      <c r="D27" s="25"/>
      <c r="E27" s="25"/>
      <c r="F27" s="28">
        <v>1.1399999999999999</v>
      </c>
      <c r="G27" s="28">
        <f t="shared" si="0"/>
        <v>0</v>
      </c>
      <c r="H27" s="28">
        <f t="shared" si="1"/>
        <v>1.1399999999999999</v>
      </c>
      <c r="I27" s="25"/>
      <c r="J27" s="25"/>
      <c r="K27" s="28">
        <v>0.45</v>
      </c>
      <c r="L27" s="25">
        <f t="shared" si="2"/>
        <v>0</v>
      </c>
      <c r="M27" s="28">
        <f t="shared" si="3"/>
        <v>0.45</v>
      </c>
      <c r="N27" s="28">
        <f t="shared" si="4"/>
        <v>1.5899999999999999</v>
      </c>
      <c r="O27" s="25"/>
      <c r="P27" s="25">
        <v>80</v>
      </c>
      <c r="Q27" s="16"/>
      <c r="R27" s="38"/>
      <c r="S27" s="35"/>
      <c r="T27" s="2">
        <v>1</v>
      </c>
      <c r="U27" s="2">
        <v>1</v>
      </c>
    </row>
    <row r="28" spans="1:21" ht="21" thickBot="1">
      <c r="A28" s="25">
        <v>70</v>
      </c>
      <c r="B28" s="25"/>
      <c r="C28" s="26" t="s">
        <v>44</v>
      </c>
      <c r="D28" s="42"/>
      <c r="E28" s="25"/>
      <c r="F28" s="28">
        <v>0</v>
      </c>
      <c r="G28" s="28">
        <f t="shared" si="0"/>
        <v>0</v>
      </c>
      <c r="H28" s="28">
        <f t="shared" si="1"/>
        <v>0</v>
      </c>
      <c r="I28" s="25"/>
      <c r="J28" s="25"/>
      <c r="K28" s="28">
        <v>0</v>
      </c>
      <c r="L28" s="25">
        <f t="shared" si="2"/>
        <v>0</v>
      </c>
      <c r="M28" s="28">
        <f t="shared" si="3"/>
        <v>0</v>
      </c>
      <c r="N28" s="28">
        <f t="shared" si="4"/>
        <v>0</v>
      </c>
      <c r="O28" s="25"/>
      <c r="P28" s="25">
        <v>75</v>
      </c>
      <c r="Q28" s="16"/>
      <c r="R28" s="38"/>
      <c r="S28" s="35"/>
      <c r="T28" s="2">
        <v>0</v>
      </c>
      <c r="U28" s="2">
        <v>0</v>
      </c>
    </row>
    <row r="29" spans="1:21" ht="18">
      <c r="A29" s="43"/>
      <c r="B29" s="43"/>
      <c r="C29" s="44"/>
      <c r="D29" s="43"/>
      <c r="E29" s="43"/>
      <c r="F29" s="43"/>
      <c r="G29" s="43"/>
      <c r="H29" s="10"/>
      <c r="I29" s="10"/>
      <c r="J29" s="10"/>
      <c r="K29" s="10"/>
      <c r="L29" s="10"/>
      <c r="M29" s="10"/>
      <c r="N29" s="10"/>
      <c r="O29" s="10"/>
      <c r="P29" s="45"/>
      <c r="Q29" s="45"/>
      <c r="R29" s="10"/>
      <c r="S29" s="10"/>
      <c r="T29" s="46"/>
      <c r="U29" s="46"/>
    </row>
    <row r="30" spans="1:21" ht="18">
      <c r="A30" s="10"/>
      <c r="B30" s="10"/>
      <c r="C30" s="47" t="s">
        <v>45</v>
      </c>
      <c r="D30" s="48">
        <f>SUM(A7:A28)</f>
        <v>1330</v>
      </c>
      <c r="E30" s="49" t="s">
        <v>46</v>
      </c>
      <c r="F30" s="49"/>
      <c r="G30" s="48">
        <f>SUM(R7:R28)</f>
        <v>760</v>
      </c>
      <c r="H30" s="10"/>
      <c r="I30" s="10"/>
      <c r="J30" s="10"/>
      <c r="K30" s="10"/>
      <c r="L30" s="10"/>
      <c r="M30" s="10"/>
      <c r="N30" s="10"/>
      <c r="O30" s="10"/>
      <c r="P30" s="45"/>
      <c r="Q30" s="45"/>
      <c r="R30" s="50"/>
      <c r="S30" s="10"/>
    </row>
    <row r="31" spans="1:21" ht="18">
      <c r="A31" s="10"/>
      <c r="B31" s="51"/>
      <c r="C31" s="47" t="s">
        <v>47</v>
      </c>
      <c r="D31" s="52">
        <f>SUM(H7:H28)/17</f>
        <v>9.0647058823529409</v>
      </c>
      <c r="E31" s="49" t="s">
        <v>48</v>
      </c>
      <c r="F31" s="49"/>
      <c r="G31" s="48">
        <f>SUM(R7:R20)+SUM(S7:S28)</f>
        <v>1140</v>
      </c>
      <c r="H31" s="10"/>
      <c r="I31" s="10" t="s">
        <v>49</v>
      </c>
      <c r="J31" s="10"/>
      <c r="K31" s="10"/>
      <c r="L31" s="10"/>
      <c r="M31" s="10"/>
      <c r="N31" s="10"/>
      <c r="O31" s="10"/>
      <c r="P31" s="45"/>
      <c r="Q31" s="45"/>
      <c r="R31" s="10"/>
      <c r="S31" s="10"/>
    </row>
    <row r="32" spans="1:21" ht="18">
      <c r="A32" s="10"/>
      <c r="B32" s="10"/>
      <c r="C32" s="47" t="s">
        <v>50</v>
      </c>
      <c r="D32" s="52">
        <f>SUM(M7:M28)/17</f>
        <v>7.7876470588235307</v>
      </c>
      <c r="E32" s="49" t="s">
        <v>51</v>
      </c>
      <c r="F32" s="49"/>
      <c r="G32" s="48">
        <f>SUM(S6*5)</f>
        <v>190</v>
      </c>
      <c r="H32" s="10"/>
      <c r="I32" s="10"/>
      <c r="J32" s="10"/>
      <c r="K32" s="10"/>
      <c r="L32" s="10"/>
      <c r="M32" s="10"/>
      <c r="N32" s="10"/>
      <c r="O32" s="10"/>
      <c r="P32" s="45"/>
      <c r="Q32" s="45"/>
      <c r="R32" s="10"/>
      <c r="S32" s="10"/>
    </row>
    <row r="33" spans="1:19" ht="18">
      <c r="A33" s="10"/>
      <c r="B33" s="10"/>
      <c r="C33" s="47" t="s">
        <v>52</v>
      </c>
      <c r="D33" s="52">
        <f>SUM(N7:N28)/17</f>
        <v>16.85235294117647</v>
      </c>
      <c r="E33" s="49" t="s">
        <v>53</v>
      </c>
      <c r="F33" s="49"/>
      <c r="G33" s="48">
        <f>SUM(S6*5)</f>
        <v>190</v>
      </c>
      <c r="H33" s="10"/>
      <c r="I33" s="10"/>
      <c r="J33" s="10"/>
      <c r="K33" s="10"/>
      <c r="L33" s="10"/>
      <c r="M33" s="10"/>
      <c r="N33" s="10"/>
      <c r="O33" s="10"/>
      <c r="P33" s="45"/>
      <c r="Q33" s="45"/>
      <c r="R33" s="10"/>
      <c r="S33" s="10"/>
    </row>
    <row r="34" spans="1:19" ht="18">
      <c r="A34" s="10"/>
      <c r="B34" s="10"/>
      <c r="C34" s="47" t="s">
        <v>54</v>
      </c>
      <c r="D34" s="52">
        <f>SUM(F7:F28)/SUM(T7:T28)</f>
        <v>2.6203389830508472</v>
      </c>
      <c r="E34" s="49" t="s">
        <v>55</v>
      </c>
      <c r="F34" s="49"/>
      <c r="G34" s="48">
        <f>SUM(S6*5)</f>
        <v>190</v>
      </c>
      <c r="H34" s="10"/>
      <c r="I34" s="10"/>
      <c r="J34" s="10"/>
      <c r="K34" s="10"/>
      <c r="L34" s="10"/>
      <c r="M34" s="10"/>
      <c r="N34" s="10"/>
      <c r="O34" s="10"/>
      <c r="P34" s="45"/>
      <c r="Q34" s="45"/>
      <c r="R34" s="10"/>
      <c r="S34" s="10"/>
    </row>
    <row r="35" spans="1:19" ht="18">
      <c r="A35" s="10"/>
      <c r="B35" s="10"/>
      <c r="C35" s="47" t="s">
        <v>56</v>
      </c>
      <c r="D35" s="53">
        <f>SUM(M7:M28)/SUM(U7:U28)</f>
        <v>2.3641071428571432</v>
      </c>
      <c r="E35" s="47" t="s">
        <v>57</v>
      </c>
      <c r="F35" s="47"/>
      <c r="G35" s="54">
        <f>SUM(G31+G34)</f>
        <v>1330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18">
      <c r="A36" s="2"/>
      <c r="B36" s="2"/>
      <c r="C36" s="55" t="s">
        <v>58</v>
      </c>
      <c r="D36" s="56">
        <f>SUM(T7:T28)</f>
        <v>59</v>
      </c>
      <c r="E36" s="57"/>
      <c r="F36" s="57"/>
      <c r="G36" s="5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8">
      <c r="C37" s="47" t="s">
        <v>59</v>
      </c>
      <c r="D37" s="56">
        <f>SUM(U7:U28)</f>
        <v>56</v>
      </c>
    </row>
  </sheetData>
  <mergeCells count="9">
    <mergeCell ref="E32:F32"/>
    <mergeCell ref="E33:F33"/>
    <mergeCell ref="E34:F34"/>
    <mergeCell ref="A1:S1"/>
    <mergeCell ref="T4:U4"/>
    <mergeCell ref="D5:H5"/>
    <mergeCell ref="I5:N5"/>
    <mergeCell ref="E30:F30"/>
    <mergeCell ref="E31:F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Bryant</dc:creator>
  <cp:lastModifiedBy>Joey Bryant</cp:lastModifiedBy>
  <dcterms:created xsi:type="dcterms:W3CDTF">2026-04-03T20:14:35Z</dcterms:created>
  <dcterms:modified xsi:type="dcterms:W3CDTF">2026-04-03T20:15:22Z</dcterms:modified>
</cp:coreProperties>
</file>