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13_ncr:1_{080E88C1-9CC3-472B-AB9B-458C406506A3}" xr6:coauthVersionLast="47" xr6:coauthVersionMax="47" xr10:uidLastSave="{00000000-0000-0000-0000-000000000000}"/>
  <bookViews>
    <workbookView xWindow="-120" yWindow="-120" windowWidth="29040" windowHeight="15720" tabRatio="801" activeTab="10" xr2:uid="{00000000-000D-0000-FFFF-FFFF00000000}"/>
  </bookViews>
  <sheets>
    <sheet name="Nov " sheetId="28" r:id="rId1"/>
    <sheet name="Dec" sheetId="29" r:id="rId2"/>
    <sheet name="Jan" sheetId="30" r:id="rId3"/>
    <sheet name="Feb" sheetId="31" r:id="rId4"/>
    <sheet name="Mar" sheetId="32" r:id="rId5"/>
    <sheet name="Apr" sheetId="33" r:id="rId6"/>
    <sheet name="May" sheetId="34" r:id="rId7"/>
    <sheet name="June" sheetId="35" r:id="rId8"/>
    <sheet name="July" sheetId="36" r:id="rId9"/>
    <sheet name="Aug" sheetId="37" r:id="rId10"/>
    <sheet name="Sept" sheetId="39" r:id="rId11"/>
    <sheet name="Current standings" sheetId="5" r:id="rId12"/>
    <sheet name="Drop 2" sheetId="4" r:id="rId13"/>
    <sheet name="Classic Fee Due" sheetId="41" r:id="rId14"/>
    <sheet name="Members" sheetId="26" r:id="rId15"/>
    <sheet name="Payout Schedule" sheetId="19" r:id="rId16"/>
    <sheet name="Championship" sheetId="6" r:id="rId17"/>
    <sheet name="Weigh-in Sheet Day1" sheetId="25" r:id="rId18"/>
    <sheet name="Weigh-in Sheet Day 2" sheetId="20" r:id="rId19"/>
    <sheet name="Saturday Big Bass" sheetId="23" r:id="rId20"/>
    <sheet name="Meeting Sign Sheet" sheetId="40" r:id="rId21"/>
  </sheets>
  <definedNames>
    <definedName name="_xlnm._FilterDatabase" localSheetId="11" hidden="1">'Current standings'!$A$2:$AI$87</definedName>
    <definedName name="_xlnm.Print_Area" localSheetId="12">'Drop 2'!$A$1:$AJ$71</definedName>
    <definedName name="_xlnm.Print_Area" localSheetId="3">Feb!$A$1:$N$32</definedName>
    <definedName name="_xlnm.Print_Area" localSheetId="2">Jan!$A$1:$N$33</definedName>
    <definedName name="_xlnm.Print_Area" localSheetId="8">July!$A$1:$N$27</definedName>
    <definedName name="_xlnm.Print_Area" localSheetId="7">June!$A$2:$N$34</definedName>
    <definedName name="_xlnm.Print_Area" localSheetId="6">May!$A$1:$N$34</definedName>
    <definedName name="_xlnm.Print_Area" localSheetId="19">'Saturday Big Bass'!$A$1:$J$50</definedName>
    <definedName name="_xlnm.Print_Area" localSheetId="17">'Weigh-in Sheet Day1'!$A$1:$K$30</definedName>
    <definedName name="_xlnm.Print_Titles" localSheetId="11">'Current standings'!$A:$A,'Current standings'!$1:$1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39" l="1"/>
  <c r="AL39" i="4"/>
  <c r="AJ39" i="4" s="1"/>
  <c r="AK39" i="4" s="1"/>
  <c r="AM39" i="4"/>
  <c r="AI39" i="5"/>
  <c r="AK39" i="5"/>
  <c r="AL39" i="5"/>
  <c r="I21" i="39"/>
  <c r="I15" i="39"/>
  <c r="AL44" i="4"/>
  <c r="AJ44" i="4" s="1"/>
  <c r="AK44" i="4" s="1"/>
  <c r="AM44" i="4"/>
  <c r="AI42" i="5"/>
  <c r="AK42" i="5"/>
  <c r="AL42" i="5"/>
  <c r="H24" i="37"/>
  <c r="I24" i="37" s="1"/>
  <c r="H8" i="37"/>
  <c r="I8" i="37" s="1"/>
  <c r="AL43" i="4"/>
  <c r="AJ43" i="4" s="1"/>
  <c r="AK43" i="4" s="1"/>
  <c r="AM43" i="4"/>
  <c r="AI45" i="5"/>
  <c r="AK45" i="5"/>
  <c r="AL45" i="5"/>
  <c r="AL32" i="4"/>
  <c r="AJ32" i="4" s="1"/>
  <c r="AK32" i="4" s="1"/>
  <c r="AM32" i="4"/>
  <c r="AI33" i="5"/>
  <c r="AK33" i="5"/>
  <c r="AL33" i="5"/>
  <c r="H20" i="36"/>
  <c r="I20" i="36" s="1"/>
  <c r="AL42" i="4"/>
  <c r="AJ42" i="4" s="1"/>
  <c r="AK42" i="4" s="1"/>
  <c r="AM42" i="4"/>
  <c r="AI40" i="5"/>
  <c r="AK40" i="5"/>
  <c r="AL40" i="5"/>
  <c r="H10" i="33"/>
  <c r="I10" i="33" s="1"/>
  <c r="H7" i="33"/>
  <c r="I7" i="33" s="1"/>
  <c r="H14" i="33"/>
  <c r="I14" i="33" s="1"/>
  <c r="H22" i="33"/>
  <c r="I22" i="33" s="1"/>
  <c r="L10" i="32"/>
  <c r="M10" i="32" s="1"/>
  <c r="L22" i="32"/>
  <c r="M22" i="32" s="1"/>
  <c r="L11" i="32"/>
  <c r="M11" i="32" s="1"/>
  <c r="L16" i="32"/>
  <c r="M16" i="32" s="1"/>
  <c r="L15" i="32"/>
  <c r="M15" i="32" s="1"/>
  <c r="L24" i="32"/>
  <c r="M24" i="32" s="1"/>
  <c r="L9" i="32"/>
  <c r="M9" i="32" s="1"/>
  <c r="L8" i="32"/>
  <c r="M8" i="32" s="1"/>
  <c r="L14" i="32"/>
  <c r="M14" i="32" s="1"/>
  <c r="L20" i="32"/>
  <c r="M20" i="32" s="1"/>
  <c r="L25" i="32"/>
  <c r="M25" i="32" s="1"/>
  <c r="L13" i="32"/>
  <c r="M13" i="32" s="1"/>
  <c r="L18" i="32"/>
  <c r="M18" i="32" s="1"/>
  <c r="L21" i="32"/>
  <c r="M21" i="32" s="1"/>
  <c r="L19" i="32"/>
  <c r="M19" i="32" s="1"/>
  <c r="L7" i="32"/>
  <c r="M7" i="32" s="1"/>
  <c r="L23" i="32"/>
  <c r="M23" i="32" s="1"/>
  <c r="L12" i="32"/>
  <c r="M12" i="32" s="1"/>
  <c r="L17" i="32"/>
  <c r="M17" i="32" s="1"/>
  <c r="G10" i="32"/>
  <c r="H10" i="32" s="1"/>
  <c r="G22" i="32"/>
  <c r="H22" i="32" s="1"/>
  <c r="G11" i="32"/>
  <c r="H11" i="32"/>
  <c r="G16" i="32"/>
  <c r="H16" i="32" s="1"/>
  <c r="G15" i="32"/>
  <c r="H15" i="32" s="1"/>
  <c r="G24" i="32"/>
  <c r="H24" i="32" s="1"/>
  <c r="G9" i="32"/>
  <c r="H9" i="32" s="1"/>
  <c r="G8" i="32"/>
  <c r="H8" i="32" s="1"/>
  <c r="G14" i="32"/>
  <c r="H14" i="32" s="1"/>
  <c r="G20" i="32"/>
  <c r="H20" i="32" s="1"/>
  <c r="G25" i="32"/>
  <c r="H25" i="32" s="1"/>
  <c r="G13" i="32"/>
  <c r="H13" i="32" s="1"/>
  <c r="G18" i="32"/>
  <c r="H18" i="32" s="1"/>
  <c r="G21" i="32"/>
  <c r="H21" i="32" s="1"/>
  <c r="G19" i="32"/>
  <c r="H19" i="32" s="1"/>
  <c r="G7" i="32"/>
  <c r="H7" i="32" s="1"/>
  <c r="G23" i="32"/>
  <c r="H23" i="32"/>
  <c r="G12" i="32"/>
  <c r="H12" i="32" s="1"/>
  <c r="G17" i="32"/>
  <c r="H17" i="32" s="1"/>
  <c r="AI36" i="5"/>
  <c r="AK36" i="5"/>
  <c r="AL36" i="5"/>
  <c r="AL36" i="4"/>
  <c r="AJ36" i="4" s="1"/>
  <c r="AK36" i="4" s="1"/>
  <c r="AM36" i="4"/>
  <c r="H21" i="31"/>
  <c r="I21" i="31" s="1"/>
  <c r="H14" i="31"/>
  <c r="I14" i="31" s="1"/>
  <c r="H11" i="31"/>
  <c r="I11" i="31" s="1"/>
  <c r="H22" i="31"/>
  <c r="I22" i="31" s="1"/>
  <c r="AL46" i="5"/>
  <c r="AK46" i="5"/>
  <c r="AI46" i="5"/>
  <c r="AL47" i="4"/>
  <c r="AJ47" i="4" s="1"/>
  <c r="AK47" i="4" s="1"/>
  <c r="AM47" i="4"/>
  <c r="H7" i="30"/>
  <c r="I7" i="30" s="1"/>
  <c r="H8" i="30"/>
  <c r="I8" i="30" s="1"/>
  <c r="H22" i="30"/>
  <c r="I22" i="30" s="1"/>
  <c r="AL41" i="4"/>
  <c r="AJ41" i="4" s="1"/>
  <c r="AK41" i="4" s="1"/>
  <c r="AM41" i="4"/>
  <c r="AL31" i="4"/>
  <c r="AJ31" i="4" s="1"/>
  <c r="AK31" i="4" s="1"/>
  <c r="AM31" i="4"/>
  <c r="AL31" i="5"/>
  <c r="AL43" i="5"/>
  <c r="AI43" i="5"/>
  <c r="AK43" i="5"/>
  <c r="AI31" i="5"/>
  <c r="AK31" i="5"/>
  <c r="AL35" i="4"/>
  <c r="AJ35" i="4" s="1"/>
  <c r="AK35" i="4" s="1"/>
  <c r="AM35" i="4"/>
  <c r="AL34" i="4"/>
  <c r="AJ34" i="4" s="1"/>
  <c r="AK34" i="4" s="1"/>
  <c r="AM34" i="4"/>
  <c r="AI34" i="5"/>
  <c r="AK34" i="5"/>
  <c r="AL34" i="5"/>
  <c r="AI62" i="5"/>
  <c r="AK62" i="5"/>
  <c r="AL62" i="5"/>
  <c r="AI35" i="5"/>
  <c r="AK35" i="5"/>
  <c r="AL35" i="5"/>
  <c r="H11" i="29"/>
  <c r="I11" i="29" s="1"/>
  <c r="H13" i="29"/>
  <c r="I13" i="29" s="1"/>
  <c r="AL23" i="4"/>
  <c r="AJ23" i="4" s="1"/>
  <c r="AK23" i="4" s="1"/>
  <c r="AM23" i="4"/>
  <c r="AK9" i="5"/>
  <c r="AL9" i="5"/>
  <c r="AK11" i="5"/>
  <c r="AL11" i="5"/>
  <c r="AK20" i="5"/>
  <c r="AL20" i="5"/>
  <c r="AK32" i="5"/>
  <c r="AL32" i="5"/>
  <c r="AK3" i="5"/>
  <c r="AL3" i="5"/>
  <c r="AK23" i="5"/>
  <c r="AL23" i="5"/>
  <c r="AK4" i="5"/>
  <c r="AL4" i="5"/>
  <c r="AK19" i="5"/>
  <c r="AL19" i="5"/>
  <c r="AK13" i="5"/>
  <c r="AL13" i="5"/>
  <c r="AK26" i="5"/>
  <c r="AL26" i="5"/>
  <c r="AK30" i="5"/>
  <c r="AL30" i="5"/>
  <c r="AK10" i="5"/>
  <c r="AL10" i="5"/>
  <c r="AK18" i="5"/>
  <c r="AL18" i="5"/>
  <c r="AK21" i="5"/>
  <c r="AL21" i="5"/>
  <c r="AL69" i="4"/>
  <c r="AJ69" i="4" s="1"/>
  <c r="AK69" i="4" s="1"/>
  <c r="AM69" i="4"/>
  <c r="AL33" i="4"/>
  <c r="AJ33" i="4" s="1"/>
  <c r="AK33" i="4" s="1"/>
  <c r="AM33" i="4"/>
  <c r="AI32" i="5"/>
  <c r="AL14" i="4"/>
  <c r="AJ14" i="4" s="1"/>
  <c r="AK14" i="4" s="1"/>
  <c r="AM14" i="4"/>
  <c r="AL46" i="4"/>
  <c r="AJ46" i="4" s="1"/>
  <c r="AK46" i="4" s="1"/>
  <c r="AM46" i="4"/>
  <c r="AI14" i="5"/>
  <c r="AK14" i="5"/>
  <c r="AL14" i="5"/>
  <c r="AI44" i="5"/>
  <c r="AK44" i="5"/>
  <c r="AL44" i="5"/>
  <c r="AL6" i="4"/>
  <c r="AJ6" i="4" s="1"/>
  <c r="AK6" i="4" s="1"/>
  <c r="AM6" i="4"/>
  <c r="AI6" i="5"/>
  <c r="AK6" i="5"/>
  <c r="AL6" i="5"/>
  <c r="AL61" i="4"/>
  <c r="AJ61" i="4" s="1"/>
  <c r="AK61" i="4" s="1"/>
  <c r="AM61" i="4"/>
  <c r="AI60" i="5"/>
  <c r="AK60" i="5"/>
  <c r="AL60" i="5"/>
  <c r="AL55" i="4"/>
  <c r="AJ55" i="4" s="1"/>
  <c r="AK55" i="4" s="1"/>
  <c r="AM55" i="4"/>
  <c r="AL56" i="4"/>
  <c r="AJ56" i="4" s="1"/>
  <c r="AK56" i="4" s="1"/>
  <c r="AM56" i="4"/>
  <c r="AI63" i="5"/>
  <c r="AK63" i="5"/>
  <c r="AL63" i="5"/>
  <c r="AL40" i="4"/>
  <c r="AJ40" i="4" s="1"/>
  <c r="AK40" i="4" s="1"/>
  <c r="AM40" i="4"/>
  <c r="AI48" i="5"/>
  <c r="AK48" i="5"/>
  <c r="AL48" i="5"/>
  <c r="AI49" i="5"/>
  <c r="AK12" i="5"/>
  <c r="AL12" i="5"/>
  <c r="AL49" i="4"/>
  <c r="AJ49" i="4" s="1"/>
  <c r="AK49" i="4" s="1"/>
  <c r="AM49" i="4"/>
  <c r="AL45" i="4"/>
  <c r="AM45" i="4"/>
  <c r="AI58" i="5"/>
  <c r="AK16" i="5"/>
  <c r="AL16" i="5"/>
  <c r="N21" i="32" l="1"/>
  <c r="N11" i="32"/>
  <c r="N13" i="32"/>
  <c r="N14" i="32"/>
  <c r="N24" i="32"/>
  <c r="N19" i="32"/>
  <c r="N17" i="32"/>
  <c r="N12" i="32"/>
  <c r="N7" i="32"/>
  <c r="N9" i="32"/>
  <c r="N8" i="32"/>
  <c r="N23" i="32"/>
  <c r="N15" i="32"/>
  <c r="N16" i="32"/>
  <c r="N18" i="32"/>
  <c r="N25" i="32"/>
  <c r="N22" i="32"/>
  <c r="N20" i="32"/>
  <c r="N10" i="32"/>
  <c r="AJ45" i="4"/>
  <c r="AK45" i="4" s="1"/>
  <c r="H18" i="30"/>
  <c r="I18" i="30" s="1"/>
  <c r="AL62" i="4" l="1"/>
  <c r="AM62" i="4"/>
  <c r="AI59" i="5"/>
  <c r="AK27" i="5"/>
  <c r="AL27" i="5"/>
  <c r="AJ62" i="4" l="1"/>
  <c r="AK62" i="4" s="1"/>
  <c r="AL58" i="4"/>
  <c r="AM58" i="4"/>
  <c r="AI55" i="5"/>
  <c r="AK54" i="5"/>
  <c r="AL54" i="5"/>
  <c r="AL59" i="4"/>
  <c r="AM59" i="4"/>
  <c r="AL60" i="4"/>
  <c r="AM60" i="4"/>
  <c r="AI56" i="5"/>
  <c r="AK25" i="5"/>
  <c r="AL25" i="5"/>
  <c r="AI57" i="5"/>
  <c r="AK56" i="5"/>
  <c r="AL56" i="5"/>
  <c r="AL57" i="4"/>
  <c r="AM57" i="4"/>
  <c r="AI54" i="5"/>
  <c r="AK29" i="5"/>
  <c r="AL29" i="5"/>
  <c r="AJ57" i="4" l="1"/>
  <c r="AK57" i="4" s="1"/>
  <c r="AJ58" i="4"/>
  <c r="AK58" i="4" s="1"/>
  <c r="AJ60" i="4"/>
  <c r="AK60" i="4" s="1"/>
  <c r="AJ59" i="4"/>
  <c r="AK59" i="4" s="1"/>
  <c r="AI7" i="5"/>
  <c r="AI3" i="5"/>
  <c r="AI21" i="5"/>
  <c r="AI4" i="5"/>
  <c r="AI10" i="5"/>
  <c r="AI23" i="5"/>
  <c r="AI9" i="5"/>
  <c r="AI5" i="5"/>
  <c r="AI27" i="5"/>
  <c r="AI12" i="5"/>
  <c r="AI13" i="5"/>
  <c r="AI38" i="5"/>
  <c r="AI11" i="5"/>
  <c r="AI15" i="5"/>
  <c r="AI17" i="5"/>
  <c r="AI20" i="5"/>
  <c r="AI16" i="5"/>
  <c r="AI25" i="5"/>
  <c r="AI30" i="5"/>
  <c r="AI26" i="5"/>
  <c r="AI28" i="5"/>
  <c r="AI19" i="5"/>
  <c r="AI64" i="5"/>
  <c r="AI24" i="5"/>
  <c r="AI22" i="5"/>
  <c r="AI29" i="5"/>
  <c r="AI52" i="5"/>
  <c r="AI65" i="5"/>
  <c r="AI66" i="5"/>
  <c r="AI47" i="5"/>
  <c r="AI67" i="5"/>
  <c r="AI68" i="5"/>
  <c r="AI37" i="5"/>
  <c r="AI51" i="5"/>
  <c r="AI69" i="5"/>
  <c r="AI70" i="5"/>
  <c r="AI53" i="5"/>
  <c r="AI71" i="5"/>
  <c r="AI61" i="5"/>
  <c r="AI72" i="5"/>
  <c r="AI73" i="5"/>
  <c r="AI18" i="5"/>
  <c r="AI74" i="5"/>
  <c r="AI75" i="5"/>
  <c r="AI76" i="5"/>
  <c r="AI77" i="5"/>
  <c r="AI78" i="5"/>
  <c r="AI79" i="5"/>
  <c r="AI80" i="5"/>
  <c r="AI81" i="5"/>
  <c r="AI82" i="5"/>
  <c r="AI83" i="5"/>
  <c r="AI41" i="5"/>
  <c r="AI50" i="5"/>
  <c r="AI84" i="5"/>
  <c r="AI85" i="5"/>
  <c r="AI86" i="5"/>
  <c r="AI87" i="5"/>
  <c r="AI8" i="5"/>
  <c r="AL51" i="4"/>
  <c r="AM51" i="4"/>
  <c r="AJ51" i="4" l="1"/>
  <c r="AK51" i="4" s="1"/>
  <c r="D27" i="32"/>
  <c r="H22" i="29" l="1"/>
  <c r="H15" i="29" l="1"/>
  <c r="I15" i="29" s="1"/>
  <c r="H20" i="29"/>
  <c r="I20" i="29" s="1"/>
  <c r="H14" i="29"/>
  <c r="I14" i="29" s="1"/>
  <c r="N6" i="28" l="1"/>
  <c r="N10" i="28" s="1"/>
  <c r="H8" i="28"/>
  <c r="I8" i="28" s="1"/>
  <c r="H15" i="28"/>
  <c r="I15" i="28" s="1"/>
  <c r="H12" i="28"/>
  <c r="I12" i="28" s="1"/>
  <c r="H19" i="28"/>
  <c r="I19" i="28" s="1"/>
  <c r="H11" i="28"/>
  <c r="I11" i="28" s="1"/>
  <c r="H31" i="28" l="1"/>
  <c r="M7" i="28"/>
  <c r="H8" i="31"/>
  <c r="I8" i="31" s="1"/>
  <c r="H19" i="31"/>
  <c r="I19" i="31" s="1"/>
  <c r="H13" i="31"/>
  <c r="I13" i="31" s="1"/>
  <c r="H10" i="31"/>
  <c r="I10" i="31" s="1"/>
  <c r="H15" i="31"/>
  <c r="I15" i="31" s="1"/>
  <c r="H12" i="31"/>
  <c r="I12" i="31" s="1"/>
  <c r="H18" i="31"/>
  <c r="I18" i="31" s="1"/>
  <c r="H7" i="31"/>
  <c r="I7" i="31" s="1"/>
  <c r="H9" i="31"/>
  <c r="I9" i="31" s="1"/>
  <c r="H16" i="31"/>
  <c r="I16" i="31" s="1"/>
  <c r="H20" i="31"/>
  <c r="I20" i="31" s="1"/>
  <c r="H17" i="31"/>
  <c r="I17" i="31" s="1"/>
  <c r="H21" i="30"/>
  <c r="I21" i="30" s="1"/>
  <c r="H12" i="30"/>
  <c r="I12" i="30" s="1"/>
  <c r="H10" i="30"/>
  <c r="I10" i="30" s="1"/>
  <c r="H25" i="30"/>
  <c r="I25" i="30" s="1"/>
  <c r="H9" i="30"/>
  <c r="I9" i="30" s="1"/>
  <c r="H20" i="30"/>
  <c r="H11" i="30"/>
  <c r="I11" i="30" s="1"/>
  <c r="H24" i="30"/>
  <c r="I24" i="30" s="1"/>
  <c r="H19" i="30"/>
  <c r="I19" i="30" s="1"/>
  <c r="H14" i="30"/>
  <c r="I14" i="30" s="1"/>
  <c r="H13" i="30"/>
  <c r="I13" i="30" s="1"/>
  <c r="H23" i="30"/>
  <c r="I23" i="30" s="1"/>
  <c r="H16" i="30"/>
  <c r="I16" i="30" s="1"/>
  <c r="H17" i="30"/>
  <c r="I17" i="30" s="1"/>
  <c r="H15" i="30"/>
  <c r="I15" i="30" s="1"/>
  <c r="H17" i="29"/>
  <c r="I17" i="29" s="1"/>
  <c r="H21" i="29"/>
  <c r="I21" i="29" s="1"/>
  <c r="H9" i="29"/>
  <c r="I9" i="29" s="1"/>
  <c r="H23" i="29"/>
  <c r="I23" i="29" s="1"/>
  <c r="H19" i="29"/>
  <c r="I19" i="29" s="1"/>
  <c r="H8" i="29"/>
  <c r="I8" i="29" s="1"/>
  <c r="I22" i="29"/>
  <c r="H7" i="29"/>
  <c r="I7" i="29" s="1"/>
  <c r="H18" i="29"/>
  <c r="I18" i="29" s="1"/>
  <c r="H12" i="29"/>
  <c r="I12" i="29" s="1"/>
  <c r="H10" i="29"/>
  <c r="I10" i="29" s="1"/>
  <c r="H16" i="29"/>
  <c r="I16" i="29" s="1"/>
  <c r="H17" i="28"/>
  <c r="I17" i="28" s="1"/>
  <c r="H9" i="28"/>
  <c r="I9" i="28" s="1"/>
  <c r="H10" i="28"/>
  <c r="I10" i="28" s="1"/>
  <c r="H16" i="28"/>
  <c r="I16" i="28" s="1"/>
  <c r="H13" i="28"/>
  <c r="I13" i="28" s="1"/>
  <c r="H18" i="28"/>
  <c r="I18" i="28" s="1"/>
  <c r="H14" i="28"/>
  <c r="I14" i="28" s="1"/>
  <c r="H7" i="28"/>
  <c r="I7" i="28" s="1"/>
  <c r="G7" i="20"/>
  <c r="H7" i="20" s="1"/>
  <c r="G8" i="20"/>
  <c r="H8" i="20" s="1"/>
  <c r="G9" i="20"/>
  <c r="H9" i="20" s="1"/>
  <c r="G10" i="20"/>
  <c r="H10" i="20" s="1"/>
  <c r="G11" i="20"/>
  <c r="H11" i="20" s="1"/>
  <c r="G12" i="20"/>
  <c r="H12" i="20" s="1"/>
  <c r="G13" i="20"/>
  <c r="H13" i="20" s="1"/>
  <c r="G14" i="20"/>
  <c r="H14" i="20" s="1"/>
  <c r="G15" i="20"/>
  <c r="H15" i="20" s="1"/>
  <c r="G16" i="20"/>
  <c r="H16" i="20" s="1"/>
  <c r="G17" i="20"/>
  <c r="H17" i="20" s="1"/>
  <c r="G18" i="20"/>
  <c r="H18" i="20" s="1"/>
  <c r="G19" i="20"/>
  <c r="H19" i="20" s="1"/>
  <c r="G20" i="20"/>
  <c r="H20" i="20" s="1"/>
  <c r="G21" i="20"/>
  <c r="H21" i="20" s="1"/>
  <c r="G22" i="20"/>
  <c r="H22" i="20" s="1"/>
  <c r="G23" i="20"/>
  <c r="H23" i="20" s="1"/>
  <c r="G24" i="20"/>
  <c r="H24" i="20" s="1"/>
  <c r="G25" i="20"/>
  <c r="H25" i="20" s="1"/>
  <c r="G26" i="20"/>
  <c r="H26" i="20" s="1"/>
  <c r="G27" i="20"/>
  <c r="H27" i="20" s="1"/>
  <c r="G28" i="20"/>
  <c r="H28" i="20" s="1"/>
  <c r="G29" i="20"/>
  <c r="H29" i="20" s="1"/>
  <c r="G30" i="20"/>
  <c r="H30" i="20" s="1"/>
  <c r="G6" i="20"/>
  <c r="H6" i="20" s="1"/>
  <c r="I7" i="25"/>
  <c r="J7" i="25" s="1"/>
  <c r="I7" i="20" s="1"/>
  <c r="I8" i="25"/>
  <c r="J8" i="25" s="1"/>
  <c r="I8" i="20" s="1"/>
  <c r="I9" i="25"/>
  <c r="J9" i="25" s="1"/>
  <c r="I9" i="20" s="1"/>
  <c r="I10" i="25"/>
  <c r="J10" i="25" s="1"/>
  <c r="I10" i="20" s="1"/>
  <c r="I11" i="25"/>
  <c r="J11" i="25" s="1"/>
  <c r="I11" i="20" s="1"/>
  <c r="I12" i="25"/>
  <c r="J12" i="25" s="1"/>
  <c r="I12" i="20" s="1"/>
  <c r="I13" i="25"/>
  <c r="J13" i="25" s="1"/>
  <c r="I13" i="20" s="1"/>
  <c r="I14" i="25"/>
  <c r="J14" i="25" s="1"/>
  <c r="I14" i="20" s="1"/>
  <c r="I15" i="25"/>
  <c r="J15" i="25" s="1"/>
  <c r="I15" i="20" s="1"/>
  <c r="I16" i="25"/>
  <c r="J16" i="25" s="1"/>
  <c r="I16" i="20" s="1"/>
  <c r="I17" i="25"/>
  <c r="J17" i="25" s="1"/>
  <c r="I17" i="20" s="1"/>
  <c r="I18" i="25"/>
  <c r="J18" i="25" s="1"/>
  <c r="I18" i="20" s="1"/>
  <c r="I19" i="25"/>
  <c r="J19" i="25" s="1"/>
  <c r="I19" i="20" s="1"/>
  <c r="I20" i="25"/>
  <c r="J20" i="25" s="1"/>
  <c r="I20" i="20" s="1"/>
  <c r="I21" i="25"/>
  <c r="J21" i="25"/>
  <c r="I21" i="20" s="1"/>
  <c r="I22" i="25"/>
  <c r="J22" i="25" s="1"/>
  <c r="I22" i="20" s="1"/>
  <c r="I23" i="25"/>
  <c r="J23" i="25" s="1"/>
  <c r="I23" i="20" s="1"/>
  <c r="I24" i="25"/>
  <c r="J24" i="25" s="1"/>
  <c r="I24" i="20" s="1"/>
  <c r="I25" i="25"/>
  <c r="J25" i="25" s="1"/>
  <c r="I25" i="20" s="1"/>
  <c r="I26" i="25"/>
  <c r="J26" i="25" s="1"/>
  <c r="I26" i="20" s="1"/>
  <c r="I27" i="25"/>
  <c r="J27" i="25" s="1"/>
  <c r="I27" i="20" s="1"/>
  <c r="I28" i="25"/>
  <c r="J28" i="25" s="1"/>
  <c r="I28" i="20" s="1"/>
  <c r="I29" i="25"/>
  <c r="J29" i="25" s="1"/>
  <c r="I29" i="20" s="1"/>
  <c r="I30" i="25"/>
  <c r="J30" i="25" s="1"/>
  <c r="I30" i="20" s="1"/>
  <c r="I6" i="25"/>
  <c r="J6" i="25" s="1"/>
  <c r="I6" i="20" s="1"/>
  <c r="M18" i="6"/>
  <c r="M7" i="6"/>
  <c r="M16" i="6"/>
  <c r="M9" i="6"/>
  <c r="M13" i="6"/>
  <c r="M15" i="6"/>
  <c r="M12" i="6"/>
  <c r="M11" i="6"/>
  <c r="M14" i="6"/>
  <c r="M20" i="6"/>
  <c r="M17" i="6"/>
  <c r="M8" i="6"/>
  <c r="M19" i="6"/>
  <c r="M21" i="6"/>
  <c r="M22" i="6"/>
  <c r="M23" i="6"/>
  <c r="M10" i="6"/>
  <c r="H18" i="6"/>
  <c r="I18" i="6" s="1"/>
  <c r="H7" i="6"/>
  <c r="I7" i="6" s="1"/>
  <c r="H16" i="6"/>
  <c r="I16" i="6" s="1"/>
  <c r="H9" i="6"/>
  <c r="I9" i="6" s="1"/>
  <c r="H13" i="6"/>
  <c r="I13" i="6" s="1"/>
  <c r="H15" i="6"/>
  <c r="I15" i="6" s="1"/>
  <c r="H12" i="6"/>
  <c r="I12" i="6" s="1"/>
  <c r="H11" i="6"/>
  <c r="I11" i="6" s="1"/>
  <c r="H14" i="6"/>
  <c r="I14" i="6" s="1"/>
  <c r="H20" i="6"/>
  <c r="I20" i="6" s="1"/>
  <c r="H17" i="6"/>
  <c r="I17" i="6" s="1"/>
  <c r="H8" i="6"/>
  <c r="I8" i="6" s="1"/>
  <c r="H19" i="6"/>
  <c r="I19" i="6" s="1"/>
  <c r="H21" i="6"/>
  <c r="I21" i="6" s="1"/>
  <c r="H22" i="6"/>
  <c r="I22" i="6" s="1"/>
  <c r="H23" i="6"/>
  <c r="I23" i="6" s="1"/>
  <c r="H10" i="6"/>
  <c r="H9" i="39"/>
  <c r="I9" i="39" s="1"/>
  <c r="H7" i="39"/>
  <c r="I7" i="39" s="1"/>
  <c r="H12" i="39"/>
  <c r="I12" i="39" s="1"/>
  <c r="H10" i="39"/>
  <c r="I10" i="39" s="1"/>
  <c r="H14" i="39"/>
  <c r="I14" i="39" s="1"/>
  <c r="H11" i="39"/>
  <c r="I11" i="39" s="1"/>
  <c r="H20" i="39"/>
  <c r="I20" i="39" s="1"/>
  <c r="H8" i="39"/>
  <c r="I8" i="39" s="1"/>
  <c r="H17" i="39"/>
  <c r="I17" i="39" s="1"/>
  <c r="H18" i="39"/>
  <c r="I18" i="39" s="1"/>
  <c r="H22" i="39"/>
  <c r="I22" i="39" s="1"/>
  <c r="H19" i="39"/>
  <c r="I19" i="39" s="1"/>
  <c r="H16" i="39"/>
  <c r="I16" i="39" s="1"/>
  <c r="H13" i="39"/>
  <c r="I13" i="39" s="1"/>
  <c r="H21" i="37"/>
  <c r="I21" i="37" s="1"/>
  <c r="H9" i="37"/>
  <c r="I9" i="37" s="1"/>
  <c r="H12" i="37"/>
  <c r="I12" i="37" s="1"/>
  <c r="H10" i="37"/>
  <c r="I10" i="37" s="1"/>
  <c r="H17" i="37"/>
  <c r="I17" i="37" s="1"/>
  <c r="H15" i="37"/>
  <c r="I15" i="37" s="1"/>
  <c r="H11" i="37"/>
  <c r="I11" i="37" s="1"/>
  <c r="H18" i="37"/>
  <c r="I18" i="37" s="1"/>
  <c r="H13" i="37"/>
  <c r="I13" i="37" s="1"/>
  <c r="H14" i="37"/>
  <c r="I14" i="37" s="1"/>
  <c r="H23" i="37"/>
  <c r="I23" i="37" s="1"/>
  <c r="H22" i="37"/>
  <c r="I22" i="37" s="1"/>
  <c r="H7" i="37"/>
  <c r="I7" i="37" s="1"/>
  <c r="H20" i="37"/>
  <c r="I20" i="37" s="1"/>
  <c r="H16" i="37"/>
  <c r="I16" i="37" s="1"/>
  <c r="H19" i="37"/>
  <c r="I19" i="37" s="1"/>
  <c r="H11" i="36"/>
  <c r="I11" i="36" s="1"/>
  <c r="H8" i="36"/>
  <c r="I8" i="36" s="1"/>
  <c r="H19" i="36"/>
  <c r="I19" i="36" s="1"/>
  <c r="H16" i="36"/>
  <c r="I16" i="36" s="1"/>
  <c r="H13" i="36"/>
  <c r="I13" i="36" s="1"/>
  <c r="H9" i="36"/>
  <c r="I9" i="36" s="1"/>
  <c r="H7" i="36"/>
  <c r="I7" i="36" s="1"/>
  <c r="H14" i="36"/>
  <c r="I14" i="36" s="1"/>
  <c r="H17" i="36"/>
  <c r="I17" i="36" s="1"/>
  <c r="H18" i="36"/>
  <c r="I18" i="36" s="1"/>
  <c r="H10" i="36"/>
  <c r="I10" i="36" s="1"/>
  <c r="H12" i="36"/>
  <c r="I12" i="36" s="1"/>
  <c r="H15" i="36"/>
  <c r="I15" i="36" s="1"/>
  <c r="H12" i="35"/>
  <c r="I12" i="35" s="1"/>
  <c r="H14" i="35"/>
  <c r="I14" i="35" s="1"/>
  <c r="H10" i="35"/>
  <c r="I10" i="35" s="1"/>
  <c r="H16" i="35"/>
  <c r="I16" i="35" s="1"/>
  <c r="H7" i="35"/>
  <c r="I7" i="35" s="1"/>
  <c r="H8" i="35"/>
  <c r="I8" i="35" s="1"/>
  <c r="H19" i="35"/>
  <c r="I19" i="35" s="1"/>
  <c r="H22" i="35"/>
  <c r="I22" i="35" s="1"/>
  <c r="H17" i="35"/>
  <c r="I17" i="35" s="1"/>
  <c r="H21" i="35"/>
  <c r="I21" i="35" s="1"/>
  <c r="H18" i="35"/>
  <c r="I18" i="35" s="1"/>
  <c r="H9" i="35"/>
  <c r="I9" i="35" s="1"/>
  <c r="H20" i="35"/>
  <c r="I20" i="35" s="1"/>
  <c r="H13" i="35"/>
  <c r="I13" i="35" s="1"/>
  <c r="H11" i="35"/>
  <c r="I11" i="35" s="1"/>
  <c r="H23" i="35"/>
  <c r="I23" i="35" s="1"/>
  <c r="H15" i="35"/>
  <c r="I15" i="35" s="1"/>
  <c r="H12" i="34"/>
  <c r="I12" i="34" s="1"/>
  <c r="H16" i="34"/>
  <c r="I16" i="34" s="1"/>
  <c r="H10" i="34"/>
  <c r="I10" i="34" s="1"/>
  <c r="H18" i="34"/>
  <c r="I18" i="34" s="1"/>
  <c r="H21" i="34"/>
  <c r="I21" i="34" s="1"/>
  <c r="H14" i="34"/>
  <c r="I14" i="34" s="1"/>
  <c r="H20" i="34"/>
  <c r="I20" i="34" s="1"/>
  <c r="H19" i="34"/>
  <c r="I19" i="34" s="1"/>
  <c r="H11" i="34"/>
  <c r="I11" i="34" s="1"/>
  <c r="H17" i="34"/>
  <c r="I17" i="34" s="1"/>
  <c r="H9" i="34"/>
  <c r="I9" i="34" s="1"/>
  <c r="H13" i="34"/>
  <c r="I13" i="34" s="1"/>
  <c r="H15" i="34"/>
  <c r="I15" i="34" s="1"/>
  <c r="H7" i="34"/>
  <c r="I7" i="34" s="1"/>
  <c r="H8" i="34"/>
  <c r="I8" i="34" s="1"/>
  <c r="H21" i="33"/>
  <c r="I21" i="33" s="1"/>
  <c r="H13" i="33"/>
  <c r="I13" i="33" s="1"/>
  <c r="H18" i="33"/>
  <c r="I18" i="33" s="1"/>
  <c r="H15" i="33"/>
  <c r="I15" i="33" s="1"/>
  <c r="H19" i="33"/>
  <c r="I19" i="33" s="1"/>
  <c r="H9" i="33"/>
  <c r="I9" i="33" s="1"/>
  <c r="H17" i="33"/>
  <c r="I17" i="33" s="1"/>
  <c r="H8" i="33"/>
  <c r="I8" i="33" s="1"/>
  <c r="H20" i="33"/>
  <c r="I20" i="33" s="1"/>
  <c r="H12" i="33"/>
  <c r="I12" i="33" s="1"/>
  <c r="H6" i="33"/>
  <c r="I6" i="33" s="1"/>
  <c r="H11" i="33"/>
  <c r="I11" i="33" s="1"/>
  <c r="H16" i="33"/>
  <c r="I16" i="33" s="1"/>
  <c r="I20" i="30"/>
  <c r="J6" i="20" l="1"/>
  <c r="D28" i="32"/>
  <c r="J28" i="20"/>
  <c r="J24" i="20"/>
  <c r="J20" i="20"/>
  <c r="J16" i="20"/>
  <c r="J12" i="20"/>
  <c r="J8" i="20"/>
  <c r="J29" i="20"/>
  <c r="J27" i="20"/>
  <c r="J25" i="20"/>
  <c r="J23" i="20"/>
  <c r="J21" i="20"/>
  <c r="J19" i="20"/>
  <c r="J17" i="20"/>
  <c r="J15" i="20"/>
  <c r="J13" i="20"/>
  <c r="J11" i="20"/>
  <c r="J9" i="20"/>
  <c r="J7" i="20"/>
  <c r="J30" i="20"/>
  <c r="J26" i="20"/>
  <c r="J22" i="20"/>
  <c r="J18" i="20"/>
  <c r="J14" i="20"/>
  <c r="J10" i="20"/>
  <c r="D29" i="32"/>
  <c r="N14" i="6"/>
  <c r="N9" i="6"/>
  <c r="O9" i="6" s="1"/>
  <c r="N11" i="6"/>
  <c r="I10" i="6"/>
  <c r="D30" i="32" l="1"/>
  <c r="AK52" i="5"/>
  <c r="AL52" i="5"/>
  <c r="AL71" i="4" l="1"/>
  <c r="AM71" i="4"/>
  <c r="AL72" i="4"/>
  <c r="AM72" i="4"/>
  <c r="AK83" i="5"/>
  <c r="AL83" i="5"/>
  <c r="AJ72" i="4" l="1"/>
  <c r="AK72" i="4" s="1"/>
  <c r="AJ71" i="4"/>
  <c r="AK71" i="4" s="1"/>
  <c r="AL63" i="4"/>
  <c r="AM63" i="4"/>
  <c r="AL79" i="4"/>
  <c r="AM79" i="4"/>
  <c r="AL76" i="4"/>
  <c r="AM76" i="4"/>
  <c r="AL52" i="4"/>
  <c r="AJ52" i="4" s="1"/>
  <c r="AK52" i="4" s="1"/>
  <c r="AM52" i="4"/>
  <c r="AL87" i="4"/>
  <c r="AM87" i="4"/>
  <c r="AK61" i="5"/>
  <c r="AL61" i="5"/>
  <c r="AK70" i="5"/>
  <c r="AL70" i="5"/>
  <c r="AK41" i="5"/>
  <c r="AL41" i="5"/>
  <c r="AK71" i="5"/>
  <c r="AL71" i="5"/>
  <c r="AJ79" i="4" l="1"/>
  <c r="AK79" i="4" s="1"/>
  <c r="AJ87" i="4"/>
  <c r="AK87" i="4" s="1"/>
  <c r="AJ76" i="4"/>
  <c r="AK76" i="4" s="1"/>
  <c r="AJ63" i="4"/>
  <c r="AK63" i="4" s="1"/>
  <c r="AK81" i="5"/>
  <c r="AL81" i="5"/>
  <c r="AL84" i="4"/>
  <c r="AM84" i="4"/>
  <c r="AJ84" i="4" l="1"/>
  <c r="AK84" i="4" s="1"/>
  <c r="AL77" i="4"/>
  <c r="AM77" i="4"/>
  <c r="AL70" i="4"/>
  <c r="AM70" i="4"/>
  <c r="AK74" i="5"/>
  <c r="AL74" i="5"/>
  <c r="AK84" i="5"/>
  <c r="AL84" i="5"/>
  <c r="AJ70" i="4" l="1"/>
  <c r="AK70" i="4" s="1"/>
  <c r="AJ77" i="4"/>
  <c r="AK77" i="4" s="1"/>
  <c r="AL15" i="4"/>
  <c r="AM15" i="4"/>
  <c r="AK7" i="5" l="1"/>
  <c r="AL7" i="5"/>
  <c r="AK53" i="5"/>
  <c r="AL53" i="5"/>
  <c r="N17" i="6" l="1"/>
  <c r="N21" i="6"/>
  <c r="N16" i="6"/>
  <c r="N8" i="6"/>
  <c r="N7" i="6"/>
  <c r="N20" i="6"/>
  <c r="N10" i="6"/>
  <c r="N18" i="6"/>
  <c r="N15" i="6"/>
  <c r="N22" i="6"/>
  <c r="N13" i="6"/>
  <c r="N19" i="6"/>
  <c r="N23" i="6"/>
  <c r="N12" i="6"/>
  <c r="AL67" i="4" l="1"/>
  <c r="AM67" i="4"/>
  <c r="AJ67" i="4" l="1"/>
  <c r="AK67" i="4" s="1"/>
  <c r="AK5" i="5"/>
  <c r="AL5" i="5"/>
  <c r="AK58" i="5" l="1"/>
  <c r="AL58" i="5"/>
  <c r="D28" i="35"/>
  <c r="D27" i="35"/>
  <c r="AL25" i="4" l="1"/>
  <c r="AM25" i="4"/>
  <c r="AJ25" i="4" l="1"/>
  <c r="AK25" i="4" s="1"/>
  <c r="AL30" i="4"/>
  <c r="AM30" i="4"/>
  <c r="AK77" i="5"/>
  <c r="AL77" i="5"/>
  <c r="AJ30" i="4" l="1"/>
  <c r="AK30" i="4" s="1"/>
  <c r="AL86" i="4"/>
  <c r="AM86" i="4"/>
  <c r="AK86" i="5"/>
  <c r="AL86" i="5"/>
  <c r="AJ86" i="4" l="1"/>
  <c r="AK86" i="4" s="1"/>
  <c r="S6" i="32"/>
  <c r="S8" i="32" s="1"/>
  <c r="R7" i="32" l="1"/>
  <c r="R9" i="32"/>
  <c r="R10" i="32"/>
  <c r="R8" i="32"/>
  <c r="G30" i="32"/>
  <c r="AK85" i="5"/>
  <c r="AL85" i="5"/>
  <c r="G28" i="32" l="1"/>
  <c r="G27" i="32"/>
  <c r="D25" i="31"/>
  <c r="AK50" i="5" l="1"/>
  <c r="AL50" i="5"/>
  <c r="AL9" i="4"/>
  <c r="AM9" i="4"/>
  <c r="AL88" i="4"/>
  <c r="AM88" i="4"/>
  <c r="AJ88" i="4" l="1"/>
  <c r="AK88" i="4" s="1"/>
  <c r="AK65" i="5"/>
  <c r="AL65" i="5"/>
  <c r="AL10" i="4" l="1"/>
  <c r="AM10" i="4"/>
  <c r="AL68" i="4"/>
  <c r="AM68" i="4"/>
  <c r="AL20" i="4"/>
  <c r="AM20" i="4"/>
  <c r="AK51" i="5"/>
  <c r="AL51" i="5"/>
  <c r="AK75" i="5"/>
  <c r="AL75" i="5"/>
  <c r="AJ68" i="4" l="1"/>
  <c r="AK68" i="4" s="1"/>
  <c r="AJ15" i="4"/>
  <c r="AK15" i="4" s="1"/>
  <c r="AJ10" i="4"/>
  <c r="AK10" i="4" s="1"/>
  <c r="AL16" i="4"/>
  <c r="AM16" i="4"/>
  <c r="AK76" i="5"/>
  <c r="AL76" i="5"/>
  <c r="AJ16" i="4" l="1"/>
  <c r="AK16" i="4" s="1"/>
  <c r="AL27" i="4"/>
  <c r="AM27" i="4"/>
  <c r="AK79" i="5"/>
  <c r="AL79" i="5"/>
  <c r="AK68" i="5"/>
  <c r="AL68" i="5"/>
  <c r="AJ27" i="4" l="1"/>
  <c r="AK27" i="4" s="1"/>
  <c r="O17" i="6"/>
  <c r="O21" i="6"/>
  <c r="O16" i="6"/>
  <c r="O8" i="6"/>
  <c r="O7" i="6"/>
  <c r="O20" i="6"/>
  <c r="O10" i="6"/>
  <c r="O18" i="6"/>
  <c r="O15" i="6"/>
  <c r="O22" i="6"/>
  <c r="O13" i="6"/>
  <c r="O19" i="6"/>
  <c r="O23" i="6"/>
  <c r="O14" i="6"/>
  <c r="O11" i="6"/>
  <c r="O12" i="6"/>
  <c r="C27" i="6" l="1"/>
  <c r="C28" i="6" s="1"/>
  <c r="AK49" i="5"/>
  <c r="AL49" i="5"/>
  <c r="AL53" i="4"/>
  <c r="AM53" i="4"/>
  <c r="AJ53" i="4" l="1"/>
  <c r="AK53" i="4" s="1"/>
  <c r="AK78" i="5"/>
  <c r="AL78" i="5"/>
  <c r="AL28" i="4"/>
  <c r="AM28" i="4"/>
  <c r="AL81" i="4"/>
  <c r="AM81" i="4"/>
  <c r="AL85" i="4"/>
  <c r="AM85" i="4"/>
  <c r="AK66" i="5"/>
  <c r="AL66" i="5"/>
  <c r="AJ85" i="4" l="1"/>
  <c r="AK85" i="4" s="1"/>
  <c r="AJ81" i="4"/>
  <c r="AK81" i="4" s="1"/>
  <c r="AJ28" i="4"/>
  <c r="AK28" i="4" s="1"/>
  <c r="AL17" i="4"/>
  <c r="AJ17" i="4" s="1"/>
  <c r="AK17" i="4" s="1"/>
  <c r="AM17" i="4"/>
  <c r="AL37" i="4"/>
  <c r="AM37" i="4"/>
  <c r="AK64" i="5"/>
  <c r="AL64" i="5"/>
  <c r="AL29" i="4"/>
  <c r="AM29" i="4"/>
  <c r="AL83" i="4"/>
  <c r="AM83" i="4"/>
  <c r="AK73" i="5"/>
  <c r="AL73" i="5"/>
  <c r="AK38" i="5"/>
  <c r="AL38" i="5"/>
  <c r="AJ20" i="4" l="1"/>
  <c r="AK20" i="4" s="1"/>
  <c r="AJ83" i="4"/>
  <c r="AK83" i="4" s="1"/>
  <c r="AJ29" i="4"/>
  <c r="AK29" i="4" s="1"/>
  <c r="AJ37" i="4"/>
  <c r="AK37" i="4" s="1"/>
  <c r="AM12" i="4"/>
  <c r="AL12" i="4"/>
  <c r="AJ12" i="4" s="1"/>
  <c r="AK12" i="4" s="1"/>
  <c r="AM65" i="4"/>
  <c r="AL65" i="4"/>
  <c r="AM26" i="4"/>
  <c r="AL26" i="4"/>
  <c r="AM11" i="4"/>
  <c r="AL11" i="4"/>
  <c r="AM4" i="4"/>
  <c r="AL4" i="4"/>
  <c r="AM38" i="4"/>
  <c r="AL38" i="4"/>
  <c r="AM18" i="4"/>
  <c r="AL18" i="4"/>
  <c r="AM66" i="4"/>
  <c r="AL66" i="4"/>
  <c r="AM3" i="4"/>
  <c r="AL3" i="4"/>
  <c r="AM13" i="4"/>
  <c r="AL13" i="4"/>
  <c r="AM54" i="4"/>
  <c r="AL54" i="4"/>
  <c r="AM50" i="4"/>
  <c r="AL50" i="4"/>
  <c r="AJ50" i="4" s="1"/>
  <c r="AK50" i="4" s="1"/>
  <c r="AM73" i="4"/>
  <c r="AL73" i="4"/>
  <c r="AM8" i="4"/>
  <c r="AL8" i="4"/>
  <c r="AM78" i="4"/>
  <c r="AL78" i="4"/>
  <c r="AM74" i="4"/>
  <c r="AL74" i="4"/>
  <c r="AM7" i="4"/>
  <c r="AL7" i="4"/>
  <c r="AM5" i="4"/>
  <c r="AL5" i="4"/>
  <c r="AM64" i="4"/>
  <c r="AL64" i="4"/>
  <c r="AM82" i="4"/>
  <c r="AL82" i="4"/>
  <c r="AM21" i="4"/>
  <c r="AL21" i="4"/>
  <c r="AM80" i="4"/>
  <c r="AL80" i="4"/>
  <c r="AM22" i="4"/>
  <c r="AL22" i="4"/>
  <c r="AM48" i="4"/>
  <c r="AL48" i="4"/>
  <c r="AM24" i="4"/>
  <c r="AL24" i="4"/>
  <c r="AM75" i="4"/>
  <c r="AL75" i="4"/>
  <c r="AM19" i="4"/>
  <c r="AL19" i="4"/>
  <c r="AJ26" i="4" l="1"/>
  <c r="AK26" i="4" s="1"/>
  <c r="AJ66" i="4"/>
  <c r="AK66" i="4" s="1"/>
  <c r="AJ65" i="4"/>
  <c r="AK65" i="4" s="1"/>
  <c r="AJ22" i="4"/>
  <c r="AK22" i="4" s="1"/>
  <c r="AJ38" i="4"/>
  <c r="AK38" i="4" s="1"/>
  <c r="AJ54" i="4"/>
  <c r="AK54" i="4" s="1"/>
  <c r="AJ24" i="4"/>
  <c r="AK24" i="4" s="1"/>
  <c r="AJ74" i="4"/>
  <c r="AK74" i="4" s="1"/>
  <c r="AJ78" i="4"/>
  <c r="AK78" i="4" s="1"/>
  <c r="AJ80" i="4"/>
  <c r="AK80" i="4" s="1"/>
  <c r="AJ73" i="4"/>
  <c r="AK73" i="4" s="1"/>
  <c r="AJ48" i="4"/>
  <c r="AK48" i="4" s="1"/>
  <c r="AJ82" i="4"/>
  <c r="AK82" i="4" s="1"/>
  <c r="AJ64" i="4"/>
  <c r="AK64" i="4" s="1"/>
  <c r="AJ75" i="4"/>
  <c r="AK75" i="4" s="1"/>
  <c r="AJ18" i="4"/>
  <c r="AK18" i="4" s="1"/>
  <c r="AJ19" i="4"/>
  <c r="AK19" i="4" s="1"/>
  <c r="AJ3" i="4"/>
  <c r="AK3" i="4" s="1"/>
  <c r="AJ21" i="4"/>
  <c r="AK21" i="4" s="1"/>
  <c r="AJ7" i="4"/>
  <c r="AK7" i="4" s="1"/>
  <c r="AJ13" i="4"/>
  <c r="AK13" i="4" s="1"/>
  <c r="AJ11" i="4"/>
  <c r="AK11" i="4" s="1"/>
  <c r="AJ4" i="4"/>
  <c r="AK4" i="4" s="1"/>
  <c r="AJ9" i="4"/>
  <c r="AK9" i="4" s="1"/>
  <c r="AJ8" i="4"/>
  <c r="AK8" i="4" s="1"/>
  <c r="AJ5" i="4"/>
  <c r="AK5" i="4" s="1"/>
  <c r="N6" i="29"/>
  <c r="D29" i="39"/>
  <c r="N7" i="29" l="1"/>
  <c r="M11" i="29"/>
  <c r="M7" i="29"/>
  <c r="M10" i="29"/>
  <c r="M9" i="29"/>
  <c r="M8" i="29"/>
  <c r="M10" i="28"/>
  <c r="M9" i="28"/>
  <c r="M8" i="28"/>
  <c r="D29" i="37"/>
  <c r="D30" i="37"/>
  <c r="AL17" i="5" l="1"/>
  <c r="AK17" i="5"/>
  <c r="AL57" i="5"/>
  <c r="AK57" i="5"/>
  <c r="AL15" i="5"/>
  <c r="AK15" i="5"/>
  <c r="D25" i="36"/>
  <c r="D24" i="36"/>
  <c r="AL24" i="5" l="1"/>
  <c r="AK24" i="5"/>
  <c r="AL47" i="5" l="1"/>
  <c r="AK47" i="5"/>
  <c r="D30" i="34"/>
  <c r="D31" i="34"/>
  <c r="N6" i="34"/>
  <c r="N12" i="34" s="1"/>
  <c r="M7" i="34" l="1"/>
  <c r="M8" i="34"/>
  <c r="M9" i="34"/>
  <c r="M10" i="34"/>
  <c r="H31" i="34"/>
  <c r="D32" i="34"/>
  <c r="H33" i="34"/>
  <c r="H29" i="34"/>
  <c r="D26" i="33"/>
  <c r="H30" i="34" l="1"/>
  <c r="H32" i="34" s="1"/>
  <c r="D25" i="33"/>
  <c r="N5" i="33"/>
  <c r="N7" i="33" s="1"/>
  <c r="M10" i="33" l="1"/>
  <c r="M7" i="33"/>
  <c r="M6" i="33"/>
  <c r="M9" i="33"/>
  <c r="M8" i="33"/>
  <c r="H28" i="33"/>
  <c r="D27" i="33"/>
  <c r="H24" i="33"/>
  <c r="H26" i="33"/>
  <c r="AL82" i="5"/>
  <c r="AK82" i="5"/>
  <c r="H27" i="33" l="1"/>
  <c r="H25" i="33"/>
  <c r="G31" i="32"/>
  <c r="G29" i="32"/>
  <c r="G32" i="32" l="1"/>
  <c r="AL8" i="5"/>
  <c r="AK8" i="5"/>
  <c r="AL67" i="5"/>
  <c r="AK67" i="5"/>
  <c r="AL37" i="5"/>
  <c r="AK37" i="5"/>
  <c r="AL28" i="5"/>
  <c r="AK28" i="5"/>
  <c r="AL72" i="5"/>
  <c r="AK72" i="5"/>
  <c r="AL22" i="5"/>
  <c r="AK22" i="5"/>
  <c r="AL80" i="5"/>
  <c r="AK80" i="5"/>
  <c r="AL87" i="5"/>
  <c r="AK87" i="5"/>
  <c r="AL55" i="5"/>
  <c r="AK55" i="5"/>
  <c r="AL69" i="5"/>
  <c r="AK69" i="5"/>
  <c r="AL59" i="5"/>
  <c r="AK59" i="5"/>
  <c r="N6" i="31"/>
  <c r="N8" i="31" s="1"/>
  <c r="M7" i="31" l="1"/>
  <c r="M10" i="31"/>
  <c r="M9" i="31"/>
  <c r="M8" i="31"/>
  <c r="H28" i="31"/>
  <c r="H24" i="31"/>
  <c r="H26" i="31"/>
  <c r="D26" i="31"/>
  <c r="D27" i="31" s="1"/>
  <c r="H25" i="31" l="1"/>
  <c r="H27" i="31" s="1"/>
  <c r="D29" i="30"/>
  <c r="N6" i="39" l="1"/>
  <c r="N6" i="37"/>
  <c r="N6" i="36"/>
  <c r="N6" i="35"/>
  <c r="N7" i="35" s="1"/>
  <c r="N6" i="30"/>
  <c r="M11" i="30" s="1"/>
  <c r="D26" i="29"/>
  <c r="H29" i="29"/>
  <c r="M11" i="37" l="1"/>
  <c r="N7" i="37"/>
  <c r="M7" i="37"/>
  <c r="M10" i="36"/>
  <c r="N8" i="36"/>
  <c r="N7" i="30"/>
  <c r="M7" i="30"/>
  <c r="M7" i="35"/>
  <c r="M7" i="36"/>
  <c r="M9" i="36"/>
  <c r="M8" i="36"/>
  <c r="M8" i="35"/>
  <c r="M10" i="35"/>
  <c r="M9" i="35"/>
  <c r="M10" i="37"/>
  <c r="M9" i="37"/>
  <c r="M8" i="37"/>
  <c r="M9" i="39"/>
  <c r="M8" i="39"/>
  <c r="M7" i="39"/>
  <c r="M10" i="39"/>
  <c r="M8" i="30"/>
  <c r="M9" i="30"/>
  <c r="M10" i="30"/>
  <c r="H32" i="30"/>
  <c r="H32" i="39"/>
  <c r="H32" i="37"/>
  <c r="H27" i="36"/>
  <c r="H30" i="35"/>
  <c r="H26" i="35"/>
  <c r="D30" i="30"/>
  <c r="D31" i="30" s="1"/>
  <c r="D29" i="35"/>
  <c r="H30" i="37"/>
  <c r="H30" i="39"/>
  <c r="D31" i="37"/>
  <c r="H28" i="37"/>
  <c r="H28" i="39"/>
  <c r="H28" i="35"/>
  <c r="D27" i="29"/>
  <c r="D28" i="29" s="1"/>
  <c r="D30" i="39"/>
  <c r="D31" i="39" s="1"/>
  <c r="D26" i="36"/>
  <c r="H23" i="36"/>
  <c r="H25" i="36"/>
  <c r="H28" i="30"/>
  <c r="H30" i="30"/>
  <c r="H25" i="29"/>
  <c r="H27" i="29"/>
  <c r="H29" i="39" l="1"/>
  <c r="H31" i="39" s="1"/>
  <c r="H29" i="37"/>
  <c r="H31" i="37" s="1"/>
  <c r="H24" i="36"/>
  <c r="H26" i="36" s="1"/>
  <c r="H27" i="35"/>
  <c r="H29" i="35" s="1"/>
  <c r="H29" i="30"/>
  <c r="H26" i="29"/>
  <c r="H28" i="29" s="1"/>
  <c r="H35" i="28" l="1"/>
  <c r="H33" i="28" l="1"/>
  <c r="H32" i="28" l="1"/>
  <c r="H34" i="28" s="1"/>
  <c r="D32" i="28"/>
  <c r="D33" i="28" l="1"/>
  <c r="D34" i="28" s="1"/>
  <c r="I37" i="19" l="1"/>
  <c r="I40" i="19" s="1"/>
  <c r="J37" i="19"/>
  <c r="J40" i="19" s="1"/>
  <c r="K37" i="19"/>
  <c r="K40" i="19" s="1"/>
  <c r="L37" i="19"/>
  <c r="L40" i="19" s="1"/>
  <c r="M37" i="19"/>
  <c r="A6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M26" i="19"/>
  <c r="M25" i="19"/>
  <c r="L25" i="19"/>
  <c r="M24" i="19"/>
  <c r="L24" i="19"/>
  <c r="K24" i="19"/>
  <c r="M23" i="19"/>
  <c r="L23" i="19"/>
  <c r="K23" i="19"/>
  <c r="J23" i="19"/>
  <c r="M22" i="19"/>
  <c r="L22" i="19"/>
  <c r="K22" i="19"/>
  <c r="J22" i="19"/>
  <c r="I22" i="19"/>
  <c r="M21" i="19"/>
  <c r="L21" i="19"/>
  <c r="K21" i="19"/>
  <c r="J21" i="19"/>
  <c r="I21" i="19"/>
  <c r="E15" i="19"/>
  <c r="I29" i="19" l="1"/>
  <c r="L29" i="19"/>
  <c r="M29" i="19"/>
  <c r="M40" i="19"/>
  <c r="K29" i="19"/>
  <c r="J29" i="19"/>
</calcChain>
</file>

<file path=xl/sharedStrings.xml><?xml version="1.0" encoding="utf-8"?>
<sst xmlns="http://schemas.openxmlformats.org/spreadsheetml/2006/main" count="1322" uniqueCount="631">
  <si>
    <t>Place</t>
  </si>
  <si>
    <t>Name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</si>
  <si>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</si>
  <si>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</si>
  <si>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</si>
  <si>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</si>
  <si>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</si>
  <si>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</si>
  <si>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</si>
  <si>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</si>
  <si>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</si>
  <si>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Nov</t>
  </si>
  <si>
    <t>Total</t>
  </si>
  <si>
    <t>Date:</t>
  </si>
  <si>
    <t>Lake:</t>
  </si>
  <si>
    <t>Checked In</t>
  </si>
  <si>
    <t>Checked Out</t>
  </si>
  <si>
    <t>Big Bass</t>
  </si>
  <si>
    <t>Dead</t>
  </si>
  <si>
    <t>Gross Weight</t>
  </si>
  <si>
    <t>Penalty</t>
  </si>
  <si>
    <t>Totals</t>
  </si>
  <si>
    <t>Number of Fish Weighed</t>
  </si>
  <si>
    <t>Total Pounds Weighed</t>
  </si>
  <si>
    <t>Average Weight Per Boat</t>
  </si>
  <si>
    <t>Day 1</t>
  </si>
  <si>
    <t>2 Day Total</t>
  </si>
  <si>
    <t>Points</t>
  </si>
  <si>
    <t>Payout Schedule</t>
  </si>
  <si>
    <t xml:space="preserve">Tournament Entry Fee of </t>
  </si>
  <si>
    <t>General Fund</t>
  </si>
  <si>
    <t>Total Payout</t>
  </si>
  <si>
    <t>Big Bass:</t>
  </si>
  <si>
    <t># of boats</t>
  </si>
  <si>
    <t>Boats</t>
  </si>
  <si>
    <t>1ST</t>
  </si>
  <si>
    <t>2ND</t>
  </si>
  <si>
    <t>3RD</t>
  </si>
  <si>
    <t>4TH</t>
  </si>
  <si>
    <t>5TH</t>
  </si>
  <si>
    <t>6TH</t>
  </si>
  <si>
    <t>TEAM PAYOUT</t>
  </si>
  <si>
    <t>Big Bass payout</t>
  </si>
  <si>
    <t xml:space="preserve">  </t>
  </si>
  <si>
    <t xml:space="preserve"> </t>
  </si>
  <si>
    <t>BIG BASS PAYOUT</t>
  </si>
  <si>
    <t>Steve Black</t>
  </si>
  <si>
    <t>Steve Sullivan</t>
  </si>
  <si>
    <t>Joey Bryant</t>
  </si>
  <si>
    <t>Bo Rhodes</t>
  </si>
  <si>
    <t>Yancy Franklin</t>
  </si>
  <si>
    <t>Keith Prazak</t>
  </si>
  <si>
    <t>Overall Weight</t>
  </si>
  <si>
    <t>Pd?</t>
  </si>
  <si>
    <t># Fish</t>
  </si>
  <si>
    <t># Dead</t>
  </si>
  <si>
    <t>Guests</t>
  </si>
  <si>
    <t>Dec</t>
  </si>
  <si>
    <t>T</t>
  </si>
  <si>
    <t>M</t>
  </si>
  <si>
    <t>M=Meeting</t>
  </si>
  <si>
    <t>Mike Wood</t>
  </si>
  <si>
    <t>BB</t>
  </si>
  <si>
    <t>Big Bass = 4 pts</t>
  </si>
  <si>
    <t>Meetings Attended</t>
  </si>
  <si>
    <t>Tourneys Fished</t>
  </si>
  <si>
    <t>Total Points</t>
  </si>
  <si>
    <t>Per Entry</t>
  </si>
  <si>
    <t>PAYOUT</t>
  </si>
  <si>
    <t>ENTER NUMBER OF ENTIRES IN APPROPRIATE COLUMN</t>
  </si>
  <si>
    <t>Payouts Per # of Entry Fees</t>
  </si>
  <si>
    <t>Day 1 Weight</t>
  </si>
  <si>
    <t>Net Weight Day 1</t>
  </si>
  <si>
    <t>Net Weight Day 2</t>
  </si>
  <si>
    <t>Bass Club of North Texas - Tournament Results</t>
  </si>
  <si>
    <t>1st PL. BB</t>
  </si>
  <si>
    <t>Check in</t>
  </si>
  <si>
    <t>Welsh - 1/25/2014</t>
  </si>
  <si>
    <t>Pay out</t>
  </si>
  <si>
    <t>Total Collected</t>
  </si>
  <si>
    <t>Total Stringer</t>
  </si>
  <si>
    <t>Total BB</t>
  </si>
  <si>
    <t>Total Club</t>
  </si>
  <si>
    <t>Total Stringer/BB</t>
  </si>
  <si>
    <t>Entries</t>
  </si>
  <si>
    <t>Total Weight</t>
  </si>
  <si>
    <t>1 to 7</t>
  </si>
  <si>
    <t>8 to 14</t>
  </si>
  <si>
    <t>15 to 21</t>
  </si>
  <si>
    <t>22 to 28</t>
  </si>
  <si>
    <t>29 to 35</t>
  </si>
  <si>
    <t>8 - 14</t>
  </si>
  <si>
    <t>15 - 21</t>
  </si>
  <si>
    <t>22 - 28</t>
  </si>
  <si>
    <t>29 - 35</t>
  </si>
  <si>
    <t>36 to 42</t>
  </si>
  <si>
    <t>36 - 42</t>
  </si>
  <si>
    <t>Amount</t>
  </si>
  <si>
    <t>Count</t>
  </si>
  <si>
    <t>Bass Club of North Texas</t>
  </si>
  <si>
    <t>Meeting Sign-in</t>
  </si>
  <si>
    <t>Month:_____________________________________</t>
  </si>
  <si>
    <t>1)  _______________________</t>
  </si>
  <si>
    <t>2)  _______________________</t>
  </si>
  <si>
    <t>3)  _______________________</t>
  </si>
  <si>
    <t>4)  _______________________</t>
  </si>
  <si>
    <t>5)  _______________________</t>
  </si>
  <si>
    <t>6)  _______________________</t>
  </si>
  <si>
    <t>7)  _______________________</t>
  </si>
  <si>
    <t>8)  _______________________</t>
  </si>
  <si>
    <t>9)  _______________________</t>
  </si>
  <si>
    <t>10)  ______________________</t>
  </si>
  <si>
    <t>11)  ______________________</t>
  </si>
  <si>
    <t>12)  ______________________</t>
  </si>
  <si>
    <t>13)  ______________________</t>
  </si>
  <si>
    <t>14)  ______________________</t>
  </si>
  <si>
    <t>15)  ______________________</t>
  </si>
  <si>
    <t>16)  ______________________</t>
  </si>
  <si>
    <t>18)  ______________________</t>
  </si>
  <si>
    <t>19)  ______________________</t>
  </si>
  <si>
    <t>20)  ______________________</t>
  </si>
  <si>
    <t>21)  ______________________</t>
  </si>
  <si>
    <t>22)  ______________________</t>
  </si>
  <si>
    <t>23)  ______________________</t>
  </si>
  <si>
    <t>24)  ______________________</t>
  </si>
  <si>
    <t>25)  ______________________</t>
  </si>
  <si>
    <t>26)  ______________________</t>
  </si>
  <si>
    <t>27)  ______________________</t>
  </si>
  <si>
    <t>28)  ______________________</t>
  </si>
  <si>
    <t>29)  ______________________</t>
  </si>
  <si>
    <t>30)  ______________________</t>
  </si>
  <si>
    <t>31)  ______________________</t>
  </si>
  <si>
    <t>32)  ______________________</t>
  </si>
  <si>
    <t>33)  ______________________</t>
  </si>
  <si>
    <t>34)  ______________________</t>
  </si>
  <si>
    <t>35)  ______________________</t>
  </si>
  <si>
    <t>36)  ______________________</t>
  </si>
  <si>
    <t>37)  ______________________</t>
  </si>
  <si>
    <t>38)  ______________________</t>
  </si>
  <si>
    <t>39)  ______________________</t>
  </si>
  <si>
    <t>40)  ______________________</t>
  </si>
  <si>
    <t>17)  ______________________</t>
  </si>
  <si>
    <t>Beau Cook</t>
  </si>
  <si>
    <t>Club Meeting is 4 points</t>
  </si>
  <si>
    <t>Mike Scharf</t>
  </si>
  <si>
    <t>Avg Per Fish</t>
  </si>
  <si>
    <t>Day 1 Place</t>
  </si>
  <si>
    <t>Day 1
Ttl Weight</t>
  </si>
  <si>
    <t>Big
Bass</t>
  </si>
  <si>
    <t>Day 2
Ttl Weight</t>
  </si>
  <si>
    <t>BASS CLUB of NORTH TEXAS</t>
  </si>
  <si>
    <t>Day 2</t>
  </si>
  <si>
    <t>Guest</t>
  </si>
  <si>
    <t xml:space="preserve">Lake </t>
  </si>
  <si>
    <t>Greg Pope</t>
  </si>
  <si>
    <t>Paid</t>
  </si>
  <si>
    <t xml:space="preserve">Lake: </t>
  </si>
  <si>
    <t>Type</t>
  </si>
  <si>
    <t>Bass Club of North Texas - Saturday Big Bass $5.00</t>
  </si>
  <si>
    <t>Drop 2 Total</t>
  </si>
  <si>
    <t>Fished as Guest</t>
  </si>
  <si>
    <t>Have not paid their club dues</t>
  </si>
  <si>
    <t>Mark Merkt</t>
  </si>
  <si>
    <t>Jay Gilbert</t>
  </si>
  <si>
    <t>Black, Steve</t>
  </si>
  <si>
    <t>shblack715@yahoo.com</t>
  </si>
  <si>
    <t>Bryant, Joey</t>
  </si>
  <si>
    <t>Carson, Darrell</t>
  </si>
  <si>
    <t>Cook, Beau</t>
  </si>
  <si>
    <t>beaucook24@yahoo.com</t>
  </si>
  <si>
    <t>Dobson, Matt</t>
  </si>
  <si>
    <t>mattdobson55@yahoo.com</t>
  </si>
  <si>
    <t>Eddleman, Neil</t>
  </si>
  <si>
    <t>nnebge@verizon.net</t>
  </si>
  <si>
    <t>Flovin, Jeff</t>
  </si>
  <si>
    <t>jeff.flovin@yahoo.com</t>
  </si>
  <si>
    <t>Franklin, Yancy</t>
  </si>
  <si>
    <t>Gibson, Chris</t>
  </si>
  <si>
    <t>Garrett</t>
  </si>
  <si>
    <t>willegib@gmail.com</t>
  </si>
  <si>
    <t>Krause, Eric</t>
  </si>
  <si>
    <t>Prazak, Keith</t>
  </si>
  <si>
    <t>Ray, Danny</t>
  </si>
  <si>
    <t>danny.ray@verizon.net</t>
  </si>
  <si>
    <t>Scharf, Mike</t>
  </si>
  <si>
    <t>ms1204@att.net</t>
  </si>
  <si>
    <t>Schroeder, Joe</t>
  </si>
  <si>
    <t>joebass2@hotmail.com</t>
  </si>
  <si>
    <t>Sullivan, Steve</t>
  </si>
  <si>
    <t>Toubekis, Kate</t>
  </si>
  <si>
    <t>kate.toubekis@yahoo.com</t>
  </si>
  <si>
    <t>Wickman, Victor</t>
  </si>
  <si>
    <t>Pam</t>
  </si>
  <si>
    <t>Wood, Mike</t>
  </si>
  <si>
    <t>wood.md@sbcglobal.net</t>
  </si>
  <si>
    <t>York, Jeff</t>
  </si>
  <si>
    <t>secondalarmlandscape@yahoo.com</t>
  </si>
  <si>
    <t>Young, Jim</t>
  </si>
  <si>
    <t>syoung2005@hotmail.com</t>
  </si>
  <si>
    <t>Merkt, Mark</t>
  </si>
  <si>
    <t>Rhodes, Bo</t>
  </si>
  <si>
    <t>Clarke, Fred</t>
  </si>
  <si>
    <t>fclarke7@gmail.com</t>
  </si>
  <si>
    <t>btstaton4@live.com</t>
  </si>
  <si>
    <t>Apple, Gary</t>
  </si>
  <si>
    <t>roperx@aol.com</t>
  </si>
  <si>
    <t>Worthington, Damon</t>
  </si>
  <si>
    <t>Cox, Ken</t>
  </si>
  <si>
    <t>kencox757@hotmail.com</t>
  </si>
  <si>
    <t>Davis, Steve</t>
  </si>
  <si>
    <t>stevewdavis10@gmail.com</t>
  </si>
  <si>
    <t>Hull, Dan</t>
  </si>
  <si>
    <t>Smedley, Don</t>
  </si>
  <si>
    <t>Rambo, Scott</t>
  </si>
  <si>
    <t>Robyn</t>
  </si>
  <si>
    <t>Aldert, Jeremy</t>
  </si>
  <si>
    <t>Allen, Nick</t>
  </si>
  <si>
    <t>Gilbert, Jay</t>
  </si>
  <si>
    <t>dnrhull@gmai.com</t>
  </si>
  <si>
    <t>Lewis, Rich</t>
  </si>
  <si>
    <t>scottwithbetterbuiltfence@gmail.com</t>
  </si>
  <si>
    <t>donsmedley@verizon.net</t>
  </si>
  <si>
    <t>dworthington@raytheon.com</t>
  </si>
  <si>
    <t xml:space="preserve">Date: </t>
  </si>
  <si>
    <t>Bass Club of North Texas - Tournament Sheet - Day 1</t>
  </si>
  <si>
    <t>Bass Club of North Texas - Tournament Sheet Day 2</t>
  </si>
  <si>
    <t>Day 2 Gross Weight</t>
  </si>
  <si>
    <t>Day 2 
# Fish</t>
  </si>
  <si>
    <t>Day 2
Big Bass</t>
  </si>
  <si>
    <t>Day 2 
# Dead</t>
  </si>
  <si>
    <t>Day 2
Penalty</t>
  </si>
  <si>
    <t>Eligible for Classic</t>
  </si>
  <si>
    <t>Day 2 Total Weight</t>
  </si>
  <si>
    <t>Average Sack Weight Day 1</t>
  </si>
  <si>
    <t>Average Sack Weight Day 2</t>
  </si>
  <si>
    <t>Average Sack 2-Day</t>
  </si>
  <si>
    <t>Tournament BB</t>
  </si>
  <si>
    <t>Saturday BB</t>
  </si>
  <si>
    <t xml:space="preserve">Total </t>
  </si>
  <si>
    <t>Total Stringer/BBs</t>
  </si>
  <si>
    <t>nick3383@gmail.com</t>
  </si>
  <si>
    <t>Sondra</t>
  </si>
  <si>
    <t>j.bryant@tx.rr.com</t>
  </si>
  <si>
    <t>Caoungog, Doug</t>
  </si>
  <si>
    <t>dcadungog@yahoo.com</t>
  </si>
  <si>
    <t>Chapman, Jeff</t>
  </si>
  <si>
    <t>jchapman@gmail.com</t>
  </si>
  <si>
    <t>Fain, Dustin</t>
  </si>
  <si>
    <t>dfain121@yahoo.com</t>
  </si>
  <si>
    <t>Fletchall, Jay</t>
  </si>
  <si>
    <t>jay.gilbert@davisindustries.com</t>
  </si>
  <si>
    <t>Jones, Justin</t>
  </si>
  <si>
    <t>justinjones1212@gmail.com</t>
  </si>
  <si>
    <t>Kirby, Lee</t>
  </si>
  <si>
    <t>klinkmerkt@yahoo.com</t>
  </si>
  <si>
    <t>Moses, Ricky</t>
  </si>
  <si>
    <t>rickydmoses@yahoo.com</t>
  </si>
  <si>
    <t>Moudy, Greg</t>
  </si>
  <si>
    <t>gmoudy7@gmail.com</t>
  </si>
  <si>
    <t>Petit, Steve</t>
  </si>
  <si>
    <t>gpope777@gmail.com</t>
  </si>
  <si>
    <t>Southworth, Larry</t>
  </si>
  <si>
    <t>lsouthworth@drhorton.com</t>
  </si>
  <si>
    <t>jason4thomas@hotmail.com</t>
  </si>
  <si>
    <t>Whelan, Jim</t>
  </si>
  <si>
    <t>jwhelan0527@gmail.com</t>
  </si>
  <si>
    <t>Thomas, Jason (JT)</t>
  </si>
  <si>
    <t>Lam, Chris</t>
  </si>
  <si>
    <t>Edson, Tim</t>
  </si>
  <si>
    <t>bobaldert@swbell.net</t>
  </si>
  <si>
    <t>dcarson@gmail.com</t>
  </si>
  <si>
    <t>authenticfaux@gmail.com</t>
  </si>
  <si>
    <t>jayfletchall@yahoo.com</t>
  </si>
  <si>
    <t>yancyfranklin@aol.com</t>
  </si>
  <si>
    <t>leekirby@ymail.com</t>
  </si>
  <si>
    <t>Ekrause973@yahoo.com</t>
  </si>
  <si>
    <t>ctlam@lamcivil.com</t>
  </si>
  <si>
    <t>RLewis@vp.com</t>
  </si>
  <si>
    <t>keith.prazak@gmail.com</t>
  </si>
  <si>
    <t>bo@rhodesteam.com</t>
  </si>
  <si>
    <t>steve.sullivan@abbott.com</t>
  </si>
  <si>
    <t>vhwickman@verizon.net</t>
  </si>
  <si>
    <t>Kerry Kiker</t>
  </si>
  <si>
    <t>Total Gross Pounds Weighed</t>
  </si>
  <si>
    <t>Fred Lockhart</t>
  </si>
  <si>
    <t>Wayne Christian</t>
  </si>
  <si>
    <t>Bob Sandlin / Cypress Springs</t>
  </si>
  <si>
    <t>Bass Club of North Texas - Championship Tournament Sheet</t>
  </si>
  <si>
    <t xml:space="preserve">Lake:  </t>
  </si>
  <si>
    <t>Jerod Gripe</t>
  </si>
  <si>
    <t>Indv</t>
  </si>
  <si>
    <t># of Entries (boats)</t>
  </si>
  <si>
    <t>lucas16d@icloud.com</t>
  </si>
  <si>
    <t>kerry@bumperstumper.com</t>
  </si>
  <si>
    <t>fredlockhart@yahoo.com</t>
  </si>
  <si>
    <t>Members (Paid dues)</t>
  </si>
  <si>
    <t xml:space="preserve">Saturday Big Bass went to </t>
  </si>
  <si>
    <t xml:space="preserve">Tournamanet Big Bass also goes to </t>
  </si>
  <si>
    <t>Day2</t>
  </si>
  <si>
    <t>Todd Staton</t>
  </si>
  <si>
    <t>Darrell Carson</t>
  </si>
  <si>
    <t>Larry Richter</t>
  </si>
  <si>
    <t>Dave Egge</t>
  </si>
  <si>
    <t>Jim Young</t>
  </si>
  <si>
    <t>Lucas Jensen</t>
  </si>
  <si>
    <t>Eric Bergman</t>
  </si>
  <si>
    <t>Jose Guiterrez</t>
  </si>
  <si>
    <t>Cameron Aldert</t>
  </si>
  <si>
    <t>Kirk Durossette</t>
  </si>
  <si>
    <t>Sean Watts</t>
  </si>
  <si>
    <t>Rich Lewis</t>
  </si>
  <si>
    <t>Bob Aldert</t>
  </si>
  <si>
    <t>Jeremy Aldert</t>
  </si>
  <si>
    <t>Matt Brannum</t>
  </si>
  <si>
    <t>Dustin Brooks</t>
  </si>
  <si>
    <t>Jeff Flovin</t>
  </si>
  <si>
    <t>Scotty Scott</t>
  </si>
  <si>
    <t>Family</t>
  </si>
  <si>
    <t>Eric Staton</t>
  </si>
  <si>
    <t>Kyle Sandlin</t>
  </si>
  <si>
    <t>Paul Williams</t>
  </si>
  <si>
    <t>Danny Ray</t>
  </si>
  <si>
    <t>David Blackstone</t>
  </si>
  <si>
    <t>David Howe</t>
  </si>
  <si>
    <t>Nick Allen</t>
  </si>
  <si>
    <t>Staton, Todd</t>
  </si>
  <si>
    <t>Staton, Eric</t>
  </si>
  <si>
    <t>Gripe, Jerod</t>
  </si>
  <si>
    <t>Christian, Wayne</t>
  </si>
  <si>
    <t>Lockhart, Fred</t>
  </si>
  <si>
    <t>Richter, Larry</t>
  </si>
  <si>
    <t>Egge, David</t>
  </si>
  <si>
    <t>Kiker, Kerry</t>
  </si>
  <si>
    <t>Jensen, Lucas</t>
  </si>
  <si>
    <t>Bergman, Eric</t>
  </si>
  <si>
    <t>Guiterrez, Jose</t>
  </si>
  <si>
    <t>Pope, Greg</t>
  </si>
  <si>
    <t>Aldert, Bob</t>
  </si>
  <si>
    <t>Brannum, Matt</t>
  </si>
  <si>
    <t>Williams, Paul</t>
  </si>
  <si>
    <t>Brooks, Dustin</t>
  </si>
  <si>
    <t>Sandlin, Kyle</t>
  </si>
  <si>
    <t>Scott, Scotty</t>
  </si>
  <si>
    <t>Watts, Sean</t>
  </si>
  <si>
    <t>Howe, David</t>
  </si>
  <si>
    <t>Durossette, Kirk</t>
  </si>
  <si>
    <t>texex92@me.com</t>
  </si>
  <si>
    <t>paul.mi.williams@gmail.com</t>
  </si>
  <si>
    <t>ericstaton65@yahoo.com</t>
  </si>
  <si>
    <t>mrscottscoupons@yahoo.com</t>
  </si>
  <si>
    <t>larryrichter@yahoo.com</t>
  </si>
  <si>
    <t>Davydan1959@gmail.com</t>
  </si>
  <si>
    <t>jsgutierrez79@gmail.com</t>
  </si>
  <si>
    <t>soldier_medic44@yahoo.com</t>
  </si>
  <si>
    <t>ebergman75@gmail.com</t>
  </si>
  <si>
    <t>mattbrannum90@yahoo.com</t>
  </si>
  <si>
    <t>wctnmp@yahoo.com</t>
  </si>
  <si>
    <t>k_durossette@yahoo.com</t>
  </si>
  <si>
    <t>Ron Parker</t>
  </si>
  <si>
    <t>Angelica Franklin</t>
  </si>
  <si>
    <t>Chris Lam</t>
  </si>
  <si>
    <t>Patrick Sullivan</t>
  </si>
  <si>
    <t>Doug Cadungog</t>
  </si>
  <si>
    <t>Wilson, Jacob</t>
  </si>
  <si>
    <t>WIlson-jacob@hotmail.com</t>
  </si>
  <si>
    <t>Ray, Blake</t>
  </si>
  <si>
    <t>bray@jackhenry.com</t>
  </si>
  <si>
    <t>Bridges, Brad</t>
  </si>
  <si>
    <t>bbridges777@yahoo.com</t>
  </si>
  <si>
    <t>Davidson, Brandon</t>
  </si>
  <si>
    <t>bdavidson_06@yahoo.com</t>
  </si>
  <si>
    <t>Dearen, Chadd</t>
  </si>
  <si>
    <t>chadddearen@yahoo.com</t>
  </si>
  <si>
    <t>Yeager, Clint</t>
  </si>
  <si>
    <t>yeager_clint@yahoo.com</t>
  </si>
  <si>
    <t>Brown, Craig</t>
  </si>
  <si>
    <t>craigabrown20@yahoo.com</t>
  </si>
  <si>
    <t>uthookemhorns88@yahoo.com</t>
  </si>
  <si>
    <t>Myers, Dalton</t>
  </si>
  <si>
    <t>Smith, Dale</t>
  </si>
  <si>
    <t>Massaviol, Dan</t>
  </si>
  <si>
    <t>Coxsey, David</t>
  </si>
  <si>
    <t>Alvadalesmith@gmail.com</t>
  </si>
  <si>
    <t>redracer07@yahoo.com</t>
  </si>
  <si>
    <t>dmassaviol@msn.com</t>
  </si>
  <si>
    <t>davidcoxsey@gmail.com</t>
  </si>
  <si>
    <t>Huckaby, Gary</t>
  </si>
  <si>
    <t>flyinhuck@yahoo.com</t>
  </si>
  <si>
    <t>Mitchell, Heath</t>
  </si>
  <si>
    <t>Jouret, Jake</t>
  </si>
  <si>
    <t>Moneymaker, Jason</t>
  </si>
  <si>
    <t>Chism, Jeff</t>
  </si>
  <si>
    <t>flyswitch@yahoo.com</t>
  </si>
  <si>
    <t>Vince.Jouret@morganstanley.com</t>
  </si>
  <si>
    <t>jasonmoney97@gmail.com</t>
  </si>
  <si>
    <t>jeff_d_chism@yahoo.com</t>
  </si>
  <si>
    <t>Johnson, Jeremy</t>
  </si>
  <si>
    <t>Lipsey, Jerry</t>
  </si>
  <si>
    <t>Wood, Jerry</t>
  </si>
  <si>
    <t>Schroeder, Joey</t>
  </si>
  <si>
    <t>jeremyj37@hotmail.com</t>
  </si>
  <si>
    <t>jerry.s.lipsey@citi.com</t>
  </si>
  <si>
    <t>jerrywood903@msn.com</t>
  </si>
  <si>
    <t>lpscratch2011@gmail.com</t>
  </si>
  <si>
    <t>Dowdy, Jon</t>
  </si>
  <si>
    <t>Hughes, Keith</t>
  </si>
  <si>
    <t>Caldwell, Larry</t>
  </si>
  <si>
    <t>Phillips, Larry</t>
  </si>
  <si>
    <t>Hawkins, Luke</t>
  </si>
  <si>
    <t>jdowdy111@yahoo.com</t>
  </si>
  <si>
    <t>hughesboys11@yahoo.com</t>
  </si>
  <si>
    <t>ljcdac@embarqmail.com</t>
  </si>
  <si>
    <t>rafterlh@yahoo.com</t>
  </si>
  <si>
    <t>la.phillips@tx.rr.com</t>
  </si>
  <si>
    <t>Cohen, Mike</t>
  </si>
  <si>
    <t>Sutton, Neal</t>
  </si>
  <si>
    <t>Chapman, Nick</t>
  </si>
  <si>
    <t>Nerpel, Rob</t>
  </si>
  <si>
    <t>mdchome@msn.com</t>
  </si>
  <si>
    <t>neal.sutton@aol.com</t>
  </si>
  <si>
    <t>nick.j.chapman.93@gmail.com</t>
  </si>
  <si>
    <t>rob@convergint.com</t>
  </si>
  <si>
    <t>Reetz, Rudi</t>
  </si>
  <si>
    <t>Denison, Rusty</t>
  </si>
  <si>
    <t>Tonya</t>
  </si>
  <si>
    <t>Weaks, Sean</t>
  </si>
  <si>
    <t>Henderson, Shane</t>
  </si>
  <si>
    <t>Dwyer, Shawn</t>
  </si>
  <si>
    <t>rcrest2@verizon.net</t>
  </si>
  <si>
    <t>russ0629@gmail.com</t>
  </si>
  <si>
    <t>sean_weaks@outlook.com</t>
  </si>
  <si>
    <t>shane489@sbcglobal.net</t>
  </si>
  <si>
    <t>sdwyer@verizon.net</t>
  </si>
  <si>
    <t>Rubin, Steve</t>
  </si>
  <si>
    <t>Treece, Steve</t>
  </si>
  <si>
    <t>Price, Wesley</t>
  </si>
  <si>
    <t>Williams, Zach</t>
  </si>
  <si>
    <t>Steverubin1501@gmail.com</t>
  </si>
  <si>
    <t>satreece@hotmail.com</t>
  </si>
  <si>
    <t>wapzx225@yahoo.com</t>
  </si>
  <si>
    <t>zwill79@gmail.com</t>
  </si>
  <si>
    <t>Past Members</t>
  </si>
  <si>
    <t>Victor Wickman</t>
  </si>
  <si>
    <t>Pam Wickman</t>
  </si>
  <si>
    <t>Jacob Wilson</t>
  </si>
  <si>
    <t>Holly Bryant</t>
  </si>
  <si>
    <t>Jenny Durossette</t>
  </si>
  <si>
    <t>John Thomas</t>
  </si>
  <si>
    <t>Steve Treece</t>
  </si>
  <si>
    <t>Chris Gibson</t>
  </si>
  <si>
    <t>Garrett Gibson</t>
  </si>
  <si>
    <t>Brad Bridges</t>
  </si>
  <si>
    <t>Gary Hughes</t>
  </si>
  <si>
    <t>Don Smedley</t>
  </si>
  <si>
    <t>Classicc Entry</t>
  </si>
  <si>
    <t>Covers Top 6 Classic Entries and monetary awards</t>
  </si>
  <si>
    <t>Angler of Year</t>
  </si>
  <si>
    <t>Tournament Payout</t>
  </si>
  <si>
    <t>$35 Entry for March and Classic to cover Sat Big Bass Pot</t>
  </si>
  <si>
    <t>Per Entry,</t>
  </si>
  <si>
    <t>david.egge@charter.net</t>
  </si>
  <si>
    <t>mailto:turtle44kyle@hotmail.com</t>
  </si>
  <si>
    <t>Jenny D.</t>
  </si>
  <si>
    <t>Angelica</t>
  </si>
  <si>
    <t>Nathan</t>
  </si>
  <si>
    <t>Family member</t>
  </si>
  <si>
    <t>Email Address</t>
  </si>
  <si>
    <t>Bartolozzi, Kevin</t>
  </si>
  <si>
    <t>Travis, Dan</t>
  </si>
  <si>
    <t>daniel.a.travis@gmail.com</t>
  </si>
  <si>
    <t>kevinbartolozzi@gmail.com</t>
  </si>
  <si>
    <t>No more than 36 on Mtgs</t>
  </si>
  <si>
    <t>No more than 36 on mtgs</t>
  </si>
  <si>
    <t>Dan Travis</t>
  </si>
  <si>
    <t>Steve Sullivan, Danny Ray</t>
  </si>
  <si>
    <t>Bo Rhodes, Fred Lockhart</t>
  </si>
  <si>
    <t>Kirk Durossette, Jenny D.</t>
  </si>
  <si>
    <t>Kevin Bartolozzi</t>
  </si>
  <si>
    <t>Tim Edson</t>
  </si>
  <si>
    <t>Michele Edson</t>
  </si>
  <si>
    <t>Clint Carson</t>
  </si>
  <si>
    <t>Jim Young, Kyle Sandlin</t>
  </si>
  <si>
    <t>Eric Krause</t>
  </si>
  <si>
    <t>Michelle</t>
  </si>
  <si>
    <t>Shane Henderson</t>
  </si>
  <si>
    <t>Robert Brock Jr</t>
  </si>
  <si>
    <t>Crawford, James</t>
  </si>
  <si>
    <t>Mike Wood, Keith Prazak</t>
  </si>
  <si>
    <t>Joey Bryant, Alex Bryant</t>
  </si>
  <si>
    <t>Kerry Kiker, Dave Egge</t>
  </si>
  <si>
    <t>Joey Highfill</t>
  </si>
  <si>
    <t>Cindy Highfill</t>
  </si>
  <si>
    <t>Beau Cook, Eric Miller</t>
  </si>
  <si>
    <t>Justin Scharf</t>
  </si>
  <si>
    <t>James Crawford Jr</t>
  </si>
  <si>
    <t>Grapevine</t>
  </si>
  <si>
    <t>Wayne Christian, Tamala Davis</t>
  </si>
  <si>
    <r>
      <rPr>
        <b/>
        <sz val="14"/>
        <rFont val="Arial"/>
        <family val="2"/>
      </rPr>
      <t>Dan Allen</t>
    </r>
    <r>
      <rPr>
        <sz val="14"/>
        <rFont val="Arial"/>
        <family val="2"/>
      </rPr>
      <t>, Brandon Taylor</t>
    </r>
  </si>
  <si>
    <t>Alex Bryant</t>
  </si>
  <si>
    <t>Dan Allen</t>
  </si>
  <si>
    <t>Brandon Taylor</t>
  </si>
  <si>
    <t xml:space="preserve">Dan Allen </t>
  </si>
  <si>
    <t>Tamala Davis</t>
  </si>
  <si>
    <t>Wayne Christian, Todd Staton</t>
  </si>
  <si>
    <t>David Howe, Beau Cook</t>
  </si>
  <si>
    <t>Keith Prazak, Mike Wood</t>
  </si>
  <si>
    <t>Trey Allen, Cade Allen</t>
  </si>
  <si>
    <t>Lucas Jenson</t>
  </si>
  <si>
    <t>Steve Black, Mark Merkt</t>
  </si>
  <si>
    <t>Mike Scharf, Darrell Carson</t>
  </si>
  <si>
    <t>Kirk Durossette, Jenny D</t>
  </si>
  <si>
    <t>Mark Merkt - owes $15</t>
  </si>
  <si>
    <t>Trey Allen</t>
  </si>
  <si>
    <t>Cade Allen</t>
  </si>
  <si>
    <t>Squaw Creek Reservoir</t>
  </si>
  <si>
    <t>Allen, Dan</t>
  </si>
  <si>
    <t>akadanallen@gmail.com</t>
  </si>
  <si>
    <t>Allen, Trey</t>
  </si>
  <si>
    <t>tallen0828@yahoo.com</t>
  </si>
  <si>
    <t>Phone</t>
  </si>
  <si>
    <t>817 319-8235</t>
  </si>
  <si>
    <t>817 996-8846</t>
  </si>
  <si>
    <t>817-343-3647</t>
  </si>
  <si>
    <t>940 395-1860</t>
  </si>
  <si>
    <t>972 824-2760</t>
  </si>
  <si>
    <t>Bryant, Alexander</t>
  </si>
  <si>
    <t>469 664-3864</t>
  </si>
  <si>
    <t>210 529-1767</t>
  </si>
  <si>
    <t>903 814-1713</t>
  </si>
  <si>
    <t>214 336-2380</t>
  </si>
  <si>
    <t>940 453-4177</t>
  </si>
  <si>
    <t>972 765-1036</t>
  </si>
  <si>
    <t>469 964-6273</t>
  </si>
  <si>
    <t>972 757-5873</t>
  </si>
  <si>
    <t>682 351 8020</t>
  </si>
  <si>
    <t>214 728-0069</t>
  </si>
  <si>
    <t>214 729-0952</t>
  </si>
  <si>
    <t>972 998-6953</t>
  </si>
  <si>
    <t>214 725 9347</t>
  </si>
  <si>
    <t>214 578-7453</t>
  </si>
  <si>
    <t>469 426-1666</t>
  </si>
  <si>
    <t>schmoeger@frontier.com</t>
  </si>
  <si>
    <t>Schmoeger, Gary</t>
  </si>
  <si>
    <t>940 595-2962</t>
  </si>
  <si>
    <t>469 964-7031</t>
  </si>
  <si>
    <t>Taylor, Brandon</t>
  </si>
  <si>
    <t>btsport@yahoo.com</t>
  </si>
  <si>
    <t>817 456-7750</t>
  </si>
  <si>
    <t>214 587-0217</t>
  </si>
  <si>
    <t>214 738-8682</t>
  </si>
  <si>
    <t>Pd Jan mtg</t>
  </si>
  <si>
    <t>Membersip List    2022 -2023</t>
  </si>
  <si>
    <t>Gary Schmoeger</t>
  </si>
  <si>
    <t>Squaw Creek</t>
  </si>
  <si>
    <t>March 25, 2023</t>
  </si>
  <si>
    <t>March 26, 2023</t>
  </si>
  <si>
    <t>October 7 &amp; 8, 2023</t>
  </si>
  <si>
    <t>Beau Cook, Dave Howe</t>
  </si>
  <si>
    <t>Todd Staton, Michael Vo</t>
  </si>
  <si>
    <t>Greg Pope, Jay Gilbert</t>
  </si>
  <si>
    <t>Bob LaPenna</t>
  </si>
  <si>
    <t>Mike Scharf, Eric Krause</t>
  </si>
  <si>
    <t>Trey Allen, Colt Allen</t>
  </si>
  <si>
    <t>Eric Krause - guest</t>
  </si>
  <si>
    <t>Kirk paid twice</t>
  </si>
  <si>
    <t>Michael Vo - guest</t>
  </si>
  <si>
    <r>
      <rPr>
        <b/>
        <sz val="14"/>
        <rFont val="Arial"/>
        <family val="2"/>
      </rPr>
      <t>David Egge</t>
    </r>
    <r>
      <rPr>
        <sz val="14"/>
        <rFont val="Arial"/>
        <family val="2"/>
      </rPr>
      <t>, Kerry Kiker</t>
    </r>
  </si>
  <si>
    <t>Brad Bridges, Cade Allen</t>
  </si>
  <si>
    <t>Colt Allen</t>
  </si>
  <si>
    <t>Palestine</t>
  </si>
  <si>
    <t>Davis, Tamela</t>
  </si>
  <si>
    <t>tamelad77@gmail.com</t>
  </si>
  <si>
    <t>LaPenna, Robert</t>
  </si>
  <si>
    <t>r.lapenna@sbcglobal.net</t>
  </si>
  <si>
    <t>Dave Howe, Beau Cook</t>
  </si>
  <si>
    <t>Lake: Cypress Springs</t>
  </si>
  <si>
    <t>Lake:  Bob Sandlin</t>
  </si>
  <si>
    <t>Kerry Kiker, David Egge</t>
  </si>
  <si>
    <t>Fred Lockhart, Bo Rhodes</t>
  </si>
  <si>
    <t>Bob Aldert, Jeremy Aldert</t>
  </si>
  <si>
    <t>5</t>
  </si>
  <si>
    <t>Lewisville</t>
  </si>
  <si>
    <t>Bonham</t>
  </si>
  <si>
    <t>Darrel Carson</t>
  </si>
  <si>
    <t>Beau Cook, David Howe</t>
  </si>
  <si>
    <t>Lucas Jenson, Kirk Durossette</t>
  </si>
  <si>
    <r>
      <rPr>
        <b/>
        <sz val="14"/>
        <rFont val="Arial"/>
        <family val="2"/>
      </rPr>
      <t>Dan Allen</t>
    </r>
    <r>
      <rPr>
        <sz val="14"/>
        <rFont val="Arial"/>
        <family val="2"/>
      </rPr>
      <t xml:space="preserve">, </t>
    </r>
    <r>
      <rPr>
        <sz val="14"/>
        <color rgb="FF0070C0"/>
        <rFont val="Arial"/>
        <family val="2"/>
      </rPr>
      <t>James Crawford</t>
    </r>
  </si>
  <si>
    <r>
      <t xml:space="preserve">Dave Egge, </t>
    </r>
    <r>
      <rPr>
        <sz val="14"/>
        <color rgb="FF0070C0"/>
        <rFont val="Arial"/>
        <family val="2"/>
      </rPr>
      <t>Joe McBride</t>
    </r>
  </si>
  <si>
    <t>Guest - James Crawford</t>
  </si>
  <si>
    <t>Guest - Joe McBride</t>
  </si>
  <si>
    <t>Guest - Augustine</t>
  </si>
  <si>
    <t>Todd Staton, Wayne Christian</t>
  </si>
  <si>
    <t>Mike Scharf, Darrel Carson</t>
  </si>
  <si>
    <t>Yancy Franklin, Jacob Wilson</t>
  </si>
  <si>
    <t>Rudi Reetz, Ellis Reetz</t>
  </si>
  <si>
    <r>
      <t xml:space="preserve">Bo Rhodes, </t>
    </r>
    <r>
      <rPr>
        <b/>
        <sz val="14"/>
        <rFont val="Arial"/>
        <family val="2"/>
      </rPr>
      <t>Fred Lockhart</t>
    </r>
  </si>
  <si>
    <t>Ellis Reetz</t>
  </si>
  <si>
    <t>Rudi Reetz</t>
  </si>
  <si>
    <r>
      <t xml:space="preserve">Kirk Durossette, </t>
    </r>
    <r>
      <rPr>
        <b/>
        <sz val="14"/>
        <rFont val="Arial"/>
        <family val="2"/>
      </rPr>
      <t>Rudi Reetz</t>
    </r>
  </si>
  <si>
    <t>Flores, Augustine</t>
  </si>
  <si>
    <t>Pd Mar mtg</t>
  </si>
  <si>
    <t>Ray Roberts (5:30a - 2:15p)</t>
  </si>
  <si>
    <t>Todd Staton, Michele Derryberry</t>
  </si>
  <si>
    <t>Yancy Franklin, Steve Petit</t>
  </si>
  <si>
    <t>Texoma</t>
  </si>
  <si>
    <t>Steve Sullivan, Steve Black</t>
  </si>
  <si>
    <t>Yancy Franklin, Anthony Brito</t>
  </si>
  <si>
    <t>Trey Allen, Guest</t>
  </si>
  <si>
    <r>
      <t xml:space="preserve">Todd Staton, </t>
    </r>
    <r>
      <rPr>
        <b/>
        <sz val="14"/>
        <rFont val="Arial"/>
        <family val="2"/>
      </rPr>
      <t>Michele Derryberry</t>
    </r>
  </si>
  <si>
    <t>Michele Derryberry</t>
  </si>
  <si>
    <t>Pd July Tourney</t>
  </si>
  <si>
    <r>
      <rPr>
        <b/>
        <sz val="14"/>
        <rFont val="Arial"/>
        <family val="2"/>
      </rPr>
      <t>NOTES</t>
    </r>
    <r>
      <rPr>
        <sz val="14"/>
        <rFont val="Arial"/>
        <family val="2"/>
      </rPr>
      <t>: Brad Bridges, Cade Allen, Trey Allen and Guest left before weigh-in. Steve Sullivan paid their entryfee and needs to be paid back. Michele Derryberry pd membership</t>
    </r>
  </si>
  <si>
    <t>Zachary McMahon</t>
  </si>
  <si>
    <t>Joined Aug Mtg Fee waived</t>
  </si>
  <si>
    <t>Athens</t>
  </si>
  <si>
    <t>Wayne Christian, Dayton Elias</t>
  </si>
  <si>
    <t>Rudy Reetz, Ellis Reetz</t>
  </si>
  <si>
    <t>Bob Aldert (DNF)</t>
  </si>
  <si>
    <r>
      <rPr>
        <b/>
        <sz val="14"/>
        <rFont val="Arial"/>
        <family val="2"/>
      </rPr>
      <t>Todd Staton</t>
    </r>
    <r>
      <rPr>
        <sz val="14"/>
        <rFont val="Arial"/>
        <family val="2"/>
      </rPr>
      <t>, Michele Derryberry</t>
    </r>
  </si>
  <si>
    <t>Bob Lapenna, Augustine Flores</t>
  </si>
  <si>
    <t>Steve Black, Jeremy Aldert</t>
  </si>
  <si>
    <t>Steve Petit</t>
  </si>
  <si>
    <t>Joined for Aug Fee Waived</t>
  </si>
  <si>
    <t>Bob LaPenna, Augustine Flores</t>
  </si>
  <si>
    <t>Augustine Flores</t>
  </si>
  <si>
    <r>
      <t xml:space="preserve">Jeremy Aldert, </t>
    </r>
    <r>
      <rPr>
        <b/>
        <sz val="14"/>
        <color theme="3"/>
        <rFont val="Arial"/>
        <family val="2"/>
      </rPr>
      <t>Will Hughes</t>
    </r>
  </si>
  <si>
    <r>
      <t xml:space="preserve">Greg Pope, </t>
    </r>
    <r>
      <rPr>
        <sz val="14"/>
        <color theme="3"/>
        <rFont val="Arial"/>
        <family val="2"/>
      </rPr>
      <t>Grady Burris</t>
    </r>
  </si>
  <si>
    <t>Will Hughes</t>
  </si>
  <si>
    <t>Grady Burris</t>
  </si>
  <si>
    <t>Kerry Kiker &amp; Dave Egge moved entry fee to Classic</t>
  </si>
  <si>
    <t>Todd Staton (AOY)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</si>
</sst>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&quot;$&quot;#,##0.00"/>
    <numFmt numFmtId="166" formatCode="0.000"/>
    <numFmt numFmtId="167" formatCode="&quot;$&quot;#,##0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24"/>
      <name val="Arial"/>
      <family val="2"/>
    </font>
    <font>
      <b/>
      <u/>
      <sz val="18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8"/>
      <name val="Kristen ITC"/>
      <family val="4"/>
    </font>
    <font>
      <sz val="12"/>
      <color theme="0"/>
      <name val="Arial"/>
      <family val="2"/>
    </font>
    <font>
      <sz val="11"/>
      <color rgb="FF1F497D"/>
      <name val="Calibri"/>
      <family val="2"/>
    </font>
    <font>
      <b/>
      <sz val="8"/>
      <name val="Calibri"/>
      <family val="2"/>
      <scheme val="minor"/>
    </font>
    <font>
      <i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4"/>
      <color rgb="FF00B0F0"/>
      <name val="Arial"/>
      <family val="2"/>
    </font>
    <font>
      <b/>
      <sz val="9"/>
      <color rgb="FF000000"/>
      <name val="Arial"/>
      <family val="2"/>
    </font>
    <font>
      <sz val="10"/>
      <color theme="3" tint="-0.249977111117893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i/>
      <sz val="16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u/>
      <sz val="12"/>
      <color theme="10"/>
      <name val="Arial"/>
      <family val="2"/>
    </font>
    <font>
      <u/>
      <sz val="12"/>
      <color rgb="FF0000FF"/>
      <name val="Arial"/>
      <family val="2"/>
    </font>
    <font>
      <sz val="14"/>
      <color rgb="FF0070C0"/>
      <name val="Arial"/>
      <family val="2"/>
    </font>
    <font>
      <b/>
      <sz val="14"/>
      <color theme="3"/>
      <name val="Arial"/>
      <family val="2"/>
    </font>
    <font>
      <sz val="14"/>
      <color theme="3"/>
      <name val="Arial"/>
      <family val="2"/>
    </font>
    <font>
      <sz val="12"/>
      <color theme="3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</borders>
  <cellStyleXfs count="15">
    <xf numFmtId="0" fontId="0" fillId="0" borderId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3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44" fontId="36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425">
    <xf numFmtId="0" fontId="0" fillId="0" borderId="0" xfId="0"/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4" fillId="2" borderId="1" xfId="0" applyFont="1" applyFill="1" applyBorder="1" applyAlignment="1">
      <alignment horizontal="center"/>
    </xf>
    <xf numFmtId="0" fontId="13" fillId="0" borderId="0" xfId="0" applyFont="1"/>
    <xf numFmtId="44" fontId="0" fillId="0" borderId="0" xfId="1" applyFont="1"/>
    <xf numFmtId="44" fontId="14" fillId="0" borderId="0" xfId="1" applyFont="1"/>
    <xf numFmtId="0" fontId="7" fillId="0" borderId="0" xfId="0" applyFont="1"/>
    <xf numFmtId="0" fontId="15" fillId="0" borderId="0" xfId="0" applyFont="1"/>
    <xf numFmtId="44" fontId="0" fillId="0" borderId="0" xfId="1" applyFont="1" applyAlignment="1"/>
    <xf numFmtId="0" fontId="10" fillId="0" borderId="0" xfId="0" applyFont="1"/>
    <xf numFmtId="0" fontId="16" fillId="0" borderId="0" xfId="0" applyFont="1"/>
    <xf numFmtId="16" fontId="10" fillId="0" borderId="0" xfId="0" quotePrefix="1" applyNumberFormat="1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44" fontId="10" fillId="0" borderId="1" xfId="1" applyFont="1" applyFill="1" applyBorder="1" applyAlignment="1">
      <alignment horizontal="center"/>
    </xf>
    <xf numFmtId="9" fontId="10" fillId="0" borderId="4" xfId="0" applyNumberFormat="1" applyFont="1" applyBorder="1"/>
    <xf numFmtId="0" fontId="10" fillId="0" borderId="5" xfId="0" applyFont="1" applyBorder="1"/>
    <xf numFmtId="0" fontId="10" fillId="0" borderId="6" xfId="0" applyFont="1" applyBorder="1"/>
    <xf numFmtId="44" fontId="0" fillId="0" borderId="0" xfId="0" applyNumberFormat="1"/>
    <xf numFmtId="0" fontId="10" fillId="0" borderId="0" xfId="0" applyFont="1" applyAlignment="1">
      <alignment horizontal="center"/>
    </xf>
    <xf numFmtId="44" fontId="7" fillId="0" borderId="0" xfId="1" applyFont="1"/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7" xfId="0" applyFont="1" applyBorder="1" applyAlignment="1">
      <alignment horizontal="center" vertical="center"/>
    </xf>
    <xf numFmtId="0" fontId="8" fillId="0" borderId="7" xfId="0" applyFont="1" applyBorder="1"/>
    <xf numFmtId="2" fontId="9" fillId="0" borderId="7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2" fontId="9" fillId="4" borderId="7" xfId="0" applyNumberFormat="1" applyFont="1" applyFill="1" applyBorder="1" applyAlignment="1">
      <alignment horizontal="center" vertical="center"/>
    </xf>
    <xf numFmtId="0" fontId="9" fillId="0" borderId="7" xfId="0" applyFont="1" applyBorder="1"/>
    <xf numFmtId="0" fontId="5" fillId="0" borderId="0" xfId="0" applyFont="1"/>
    <xf numFmtId="0" fontId="0" fillId="0" borderId="1" xfId="0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44" fontId="5" fillId="0" borderId="11" xfId="1" applyFont="1" applyBorder="1"/>
    <xf numFmtId="0" fontId="5" fillId="0" borderId="5" xfId="0" applyFont="1" applyBorder="1"/>
    <xf numFmtId="0" fontId="5" fillId="0" borderId="15" xfId="0" applyFont="1" applyBorder="1"/>
    <xf numFmtId="44" fontId="5" fillId="0" borderId="16" xfId="1" applyFont="1" applyBorder="1"/>
    <xf numFmtId="0" fontId="5" fillId="0" borderId="6" xfId="0" applyFont="1" applyBorder="1"/>
    <xf numFmtId="0" fontId="5" fillId="0" borderId="17" xfId="0" applyFont="1" applyBorder="1"/>
    <xf numFmtId="44" fontId="5" fillId="0" borderId="10" xfId="1" applyFont="1" applyBorder="1"/>
    <xf numFmtId="44" fontId="5" fillId="0" borderId="0" xfId="1" applyFont="1"/>
    <xf numFmtId="44" fontId="10" fillId="0" borderId="0" xfId="0" applyNumberFormat="1" applyFont="1"/>
    <xf numFmtId="44" fontId="5" fillId="0" borderId="0" xfId="1" applyFont="1" applyAlignment="1"/>
    <xf numFmtId="16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44" fontId="5" fillId="0" borderId="0" xfId="1" quotePrefix="1" applyFont="1" applyAlignment="1">
      <alignment horizontal="center"/>
    </xf>
    <xf numFmtId="0" fontId="5" fillId="0" borderId="0" xfId="0" applyFont="1" applyAlignment="1">
      <alignment horizontal="center"/>
    </xf>
    <xf numFmtId="9" fontId="5" fillId="0" borderId="1" xfId="0" applyNumberFormat="1" applyFont="1" applyBorder="1"/>
    <xf numFmtId="9" fontId="5" fillId="0" borderId="1" xfId="1" applyNumberFormat="1" applyFont="1" applyBorder="1"/>
    <xf numFmtId="44" fontId="5" fillId="0" borderId="0" xfId="1" applyFont="1" applyBorder="1"/>
    <xf numFmtId="9" fontId="5" fillId="0" borderId="14" xfId="0" applyNumberFormat="1" applyFont="1" applyBorder="1"/>
    <xf numFmtId="44" fontId="5" fillId="0" borderId="17" xfId="1" applyFont="1" applyBorder="1"/>
    <xf numFmtId="9" fontId="5" fillId="0" borderId="3" xfId="0" applyNumberFormat="1" applyFont="1" applyBorder="1"/>
    <xf numFmtId="9" fontId="5" fillId="0" borderId="0" xfId="0" applyNumberFormat="1" applyFont="1"/>
    <xf numFmtId="0" fontId="6" fillId="0" borderId="18" xfId="0" applyFont="1" applyBorder="1"/>
    <xf numFmtId="2" fontId="8" fillId="0" borderId="7" xfId="0" applyNumberFormat="1" applyFont="1" applyBorder="1" applyAlignment="1">
      <alignment horizontal="center" vertical="center"/>
    </xf>
    <xf numFmtId="0" fontId="4" fillId="2" borderId="19" xfId="0" applyFont="1" applyFill="1" applyBorder="1"/>
    <xf numFmtId="0" fontId="17" fillId="0" borderId="0" xfId="0" applyFont="1"/>
    <xf numFmtId="0" fontId="4" fillId="4" borderId="1" xfId="0" applyFont="1" applyFill="1" applyBorder="1" applyAlignment="1">
      <alignment horizontal="center"/>
    </xf>
    <xf numFmtId="0" fontId="4" fillId="4" borderId="0" xfId="0" applyFont="1" applyFill="1"/>
    <xf numFmtId="0" fontId="4" fillId="2" borderId="1" xfId="0" applyFont="1" applyFill="1" applyBorder="1"/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2" fontId="8" fillId="4" borderId="7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44" fontId="5" fillId="0" borderId="0" xfId="1" applyFont="1" applyFill="1" applyBorder="1"/>
    <xf numFmtId="44" fontId="11" fillId="0" borderId="0" xfId="0" applyNumberFormat="1" applyFont="1"/>
    <xf numFmtId="0" fontId="11" fillId="4" borderId="0" xfId="0" applyFont="1" applyFill="1"/>
    <xf numFmtId="0" fontId="0" fillId="4" borderId="0" xfId="0" applyFill="1"/>
    <xf numFmtId="0" fontId="0" fillId="4" borderId="1" xfId="0" applyFill="1" applyBorder="1"/>
    <xf numFmtId="0" fontId="10" fillId="4" borderId="0" xfId="0" quotePrefix="1" applyFont="1" applyFill="1" applyAlignment="1">
      <alignment horizontal="center"/>
    </xf>
    <xf numFmtId="0" fontId="5" fillId="4" borderId="0" xfId="0" applyFont="1" applyFill="1"/>
    <xf numFmtId="44" fontId="5" fillId="4" borderId="0" xfId="1" applyFont="1" applyFill="1" applyBorder="1"/>
    <xf numFmtId="44" fontId="11" fillId="4" borderId="0" xfId="0" applyNumberFormat="1" applyFont="1" applyFill="1"/>
    <xf numFmtId="44" fontId="7" fillId="4" borderId="0" xfId="1" applyFont="1" applyFill="1"/>
    <xf numFmtId="44" fontId="10" fillId="4" borderId="0" xfId="0" applyNumberFormat="1" applyFont="1" applyFill="1"/>
    <xf numFmtId="0" fontId="18" fillId="4" borderId="0" xfId="0" quotePrefix="1" applyFont="1" applyFill="1" applyAlignment="1">
      <alignment horizontal="center"/>
    </xf>
    <xf numFmtId="0" fontId="19" fillId="4" borderId="0" xfId="0" applyFont="1" applyFill="1"/>
    <xf numFmtId="44" fontId="19" fillId="4" borderId="0" xfId="1" applyFont="1" applyFill="1" applyBorder="1"/>
    <xf numFmtId="0" fontId="17" fillId="4" borderId="0" xfId="0" applyFont="1" applyFill="1"/>
    <xf numFmtId="44" fontId="20" fillId="4" borderId="0" xfId="1" applyFont="1" applyFill="1"/>
    <xf numFmtId="44" fontId="18" fillId="4" borderId="0" xfId="0" applyNumberFormat="1" applyFont="1" applyFill="1"/>
    <xf numFmtId="0" fontId="4" fillId="0" borderId="1" xfId="0" applyFont="1" applyBorder="1"/>
    <xf numFmtId="0" fontId="22" fillId="0" borderId="0" xfId="0" applyFont="1"/>
    <xf numFmtId="0" fontId="4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8" fillId="0" borderId="0" xfId="0" applyFont="1"/>
    <xf numFmtId="0" fontId="21" fillId="0" borderId="0" xfId="0" applyFont="1"/>
    <xf numFmtId="0" fontId="7" fillId="0" borderId="7" xfId="0" applyFont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4" fillId="6" borderId="0" xfId="0" applyFont="1" applyFill="1"/>
    <xf numFmtId="1" fontId="8" fillId="0" borderId="7" xfId="0" applyNumberFormat="1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2" fontId="8" fillId="0" borderId="0" xfId="0" applyNumberFormat="1" applyFont="1"/>
    <xf numFmtId="0" fontId="8" fillId="0" borderId="7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2" fontId="8" fillId="0" borderId="7" xfId="3" applyNumberFormat="1" applyFont="1" applyBorder="1" applyAlignment="1">
      <alignment horizontal="center" vertical="center"/>
    </xf>
    <xf numFmtId="2" fontId="8" fillId="2" borderId="7" xfId="3" applyNumberFormat="1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0" fontId="29" fillId="0" borderId="0" xfId="0" applyFont="1"/>
    <xf numFmtId="0" fontId="8" fillId="0" borderId="24" xfId="0" applyFont="1" applyBorder="1"/>
    <xf numFmtId="0" fontId="7" fillId="0" borderId="24" xfId="0" applyFont="1" applyBorder="1"/>
    <xf numFmtId="0" fontId="7" fillId="2" borderId="7" xfId="0" applyFont="1" applyFill="1" applyBorder="1"/>
    <xf numFmtId="0" fontId="8" fillId="0" borderId="9" xfId="0" applyFont="1" applyBorder="1" applyAlignment="1">
      <alignment horizontal="left" wrapText="1"/>
    </xf>
    <xf numFmtId="0" fontId="7" fillId="2" borderId="20" xfId="0" applyFont="1" applyFill="1" applyBorder="1"/>
    <xf numFmtId="0" fontId="8" fillId="0" borderId="20" xfId="0" applyFont="1" applyBorder="1"/>
    <xf numFmtId="0" fontId="8" fillId="0" borderId="18" xfId="0" applyFont="1" applyBorder="1"/>
    <xf numFmtId="0" fontId="8" fillId="0" borderId="18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9" xfId="0" applyFont="1" applyBorder="1" applyAlignment="1">
      <alignment horizontal="left" wrapText="1"/>
    </xf>
    <xf numFmtId="0" fontId="7" fillId="0" borderId="7" xfId="6" applyFont="1" applyBorder="1"/>
    <xf numFmtId="0" fontId="7" fillId="0" borderId="8" xfId="6" applyFont="1" applyBorder="1"/>
    <xf numFmtId="0" fontId="7" fillId="0" borderId="23" xfId="6" applyFont="1" applyBorder="1"/>
    <xf numFmtId="0" fontId="8" fillId="0" borderId="7" xfId="0" applyFont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/>
    </xf>
    <xf numFmtId="1" fontId="8" fillId="2" borderId="7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31" fillId="0" borderId="8" xfId="4" applyFont="1" applyBorder="1"/>
    <xf numFmtId="0" fontId="31" fillId="0" borderId="18" xfId="4" applyFont="1" applyBorder="1"/>
    <xf numFmtId="0" fontId="31" fillId="0" borderId="0" xfId="4" applyFont="1"/>
    <xf numFmtId="0" fontId="32" fillId="0" borderId="18" xfId="4" applyFont="1" applyBorder="1" applyAlignment="1">
      <alignment horizontal="center"/>
    </xf>
    <xf numFmtId="0" fontId="32" fillId="0" borderId="9" xfId="4" applyFont="1" applyBorder="1" applyAlignment="1">
      <alignment horizontal="left" wrapText="1"/>
    </xf>
    <xf numFmtId="0" fontId="32" fillId="0" borderId="0" xfId="4" applyFont="1"/>
    <xf numFmtId="0" fontId="32" fillId="0" borderId="0" xfId="4" applyFont="1" applyAlignment="1">
      <alignment wrapText="1"/>
    </xf>
    <xf numFmtId="0" fontId="30" fillId="0" borderId="22" xfId="4" applyFont="1" applyBorder="1" applyAlignment="1">
      <alignment horizontal="center" vertical="center" wrapText="1"/>
    </xf>
    <xf numFmtId="0" fontId="30" fillId="0" borderId="21" xfId="4" applyFont="1" applyBorder="1" applyAlignment="1">
      <alignment horizontal="center" vertical="center"/>
    </xf>
    <xf numFmtId="0" fontId="30" fillId="0" borderId="22" xfId="4" applyFont="1" applyBorder="1" applyAlignment="1">
      <alignment horizontal="center" vertical="center"/>
    </xf>
    <xf numFmtId="0" fontId="33" fillId="0" borderId="7" xfId="4" applyFont="1" applyBorder="1" applyAlignment="1">
      <alignment horizontal="center" vertical="center"/>
    </xf>
    <xf numFmtId="0" fontId="33" fillId="2" borderId="7" xfId="4" applyFont="1" applyFill="1" applyBorder="1"/>
    <xf numFmtId="0" fontId="33" fillId="2" borderId="7" xfId="4" applyFont="1" applyFill="1" applyBorder="1" applyAlignment="1">
      <alignment horizontal="center" vertical="center"/>
    </xf>
    <xf numFmtId="2" fontId="33" fillId="0" borderId="7" xfId="4" applyNumberFormat="1" applyFont="1" applyBorder="1" applyAlignment="1">
      <alignment horizontal="center" vertical="center"/>
    </xf>
    <xf numFmtId="0" fontId="34" fillId="0" borderId="7" xfId="4" applyFont="1" applyBorder="1" applyAlignment="1">
      <alignment horizontal="center" vertical="center"/>
    </xf>
    <xf numFmtId="0" fontId="35" fillId="0" borderId="7" xfId="4" applyFont="1" applyBorder="1"/>
    <xf numFmtId="165" fontId="35" fillId="0" borderId="7" xfId="4" applyNumberFormat="1" applyFont="1" applyBorder="1"/>
    <xf numFmtId="165" fontId="33" fillId="0" borderId="7" xfId="0" applyNumberFormat="1" applyFont="1" applyBorder="1"/>
    <xf numFmtId="165" fontId="33" fillId="0" borderId="7" xfId="4" applyNumberFormat="1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165" fontId="35" fillId="0" borderId="7" xfId="0" applyNumberFormat="1" applyFont="1" applyBorder="1"/>
    <xf numFmtId="0" fontId="33" fillId="4" borderId="7" xfId="4" applyFont="1" applyFill="1" applyBorder="1" applyAlignment="1">
      <alignment horizontal="center" vertical="center"/>
    </xf>
    <xf numFmtId="0" fontId="33" fillId="0" borderId="7" xfId="0" applyFont="1" applyBorder="1"/>
    <xf numFmtId="4" fontId="33" fillId="0" borderId="7" xfId="4" applyNumberFormat="1" applyFont="1" applyBorder="1"/>
    <xf numFmtId="0" fontId="33" fillId="0" borderId="7" xfId="4" applyFont="1" applyBorder="1" applyAlignment="1">
      <alignment horizontal="center" vertical="center" wrapText="1"/>
    </xf>
    <xf numFmtId="4" fontId="35" fillId="0" borderId="7" xfId="4" applyNumberFormat="1" applyFont="1" applyBorder="1"/>
    <xf numFmtId="0" fontId="30" fillId="0" borderId="0" xfId="0" applyFont="1"/>
    <xf numFmtId="0" fontId="30" fillId="0" borderId="0" xfId="0" applyFont="1" applyAlignment="1">
      <alignment wrapText="1"/>
    </xf>
    <xf numFmtId="165" fontId="30" fillId="0" borderId="0" xfId="0" applyNumberFormat="1" applyFont="1"/>
    <xf numFmtId="2" fontId="30" fillId="5" borderId="1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right"/>
    </xf>
    <xf numFmtId="2" fontId="30" fillId="0" borderId="0" xfId="0" applyNumberFormat="1" applyFont="1"/>
    <xf numFmtId="165" fontId="22" fillId="0" borderId="0" xfId="0" applyNumberFormat="1" applyFo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8" borderId="0" xfId="0" applyFill="1"/>
    <xf numFmtId="0" fontId="2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2" fontId="8" fillId="0" borderId="26" xfId="0" applyNumberFormat="1" applyFont="1" applyBorder="1" applyAlignment="1">
      <alignment horizontal="center" vertical="center"/>
    </xf>
    <xf numFmtId="0" fontId="7" fillId="2" borderId="28" xfId="0" applyFont="1" applyFill="1" applyBorder="1"/>
    <xf numFmtId="0" fontId="11" fillId="0" borderId="1" xfId="0" applyFont="1" applyBorder="1"/>
    <xf numFmtId="0" fontId="34" fillId="0" borderId="0" xfId="4" applyFont="1"/>
    <xf numFmtId="0" fontId="35" fillId="0" borderId="18" xfId="4" applyFont="1" applyBorder="1" applyAlignment="1">
      <alignment horizontal="center"/>
    </xf>
    <xf numFmtId="0" fontId="35" fillId="0" borderId="9" xfId="4" applyFont="1" applyBorder="1" applyAlignment="1">
      <alignment horizontal="left" wrapText="1"/>
    </xf>
    <xf numFmtId="0" fontId="35" fillId="0" borderId="0" xfId="4" applyFont="1"/>
    <xf numFmtId="0" fontId="35" fillId="0" borderId="0" xfId="4" applyFont="1" applyAlignment="1">
      <alignment wrapText="1"/>
    </xf>
    <xf numFmtId="0" fontId="31" fillId="0" borderId="7" xfId="4" applyFont="1" applyBorder="1" applyAlignment="1">
      <alignment horizontal="center" vertical="center"/>
    </xf>
    <xf numFmtId="165" fontId="32" fillId="0" borderId="7" xfId="4" applyNumberFormat="1" applyFont="1" applyBorder="1"/>
    <xf numFmtId="165" fontId="30" fillId="0" borderId="7" xfId="4" applyNumberFormat="1" applyFont="1" applyBorder="1"/>
    <xf numFmtId="165" fontId="32" fillId="0" borderId="7" xfId="0" applyNumberFormat="1" applyFont="1" applyBorder="1"/>
    <xf numFmtId="0" fontId="30" fillId="5" borderId="7" xfId="4" applyFont="1" applyFill="1" applyBorder="1" applyAlignment="1">
      <alignment horizontal="center" vertical="center"/>
    </xf>
    <xf numFmtId="0" fontId="30" fillId="0" borderId="7" xfId="4" applyFont="1" applyBorder="1" applyAlignment="1">
      <alignment horizontal="center" vertical="center"/>
    </xf>
    <xf numFmtId="165" fontId="30" fillId="0" borderId="7" xfId="0" applyNumberFormat="1" applyFont="1" applyBorder="1"/>
    <xf numFmtId="2" fontId="33" fillId="0" borderId="7" xfId="4" applyNumberFormat="1" applyFont="1" applyBorder="1" applyAlignment="1">
      <alignment horizontal="right"/>
    </xf>
    <xf numFmtId="0" fontId="33" fillId="0" borderId="0" xfId="0" applyFont="1"/>
    <xf numFmtId="0" fontId="33" fillId="0" borderId="0" xfId="0" applyFont="1" applyAlignment="1">
      <alignment wrapText="1"/>
    </xf>
    <xf numFmtId="165" fontId="33" fillId="0" borderId="0" xfId="0" applyNumberFormat="1" applyFont="1"/>
    <xf numFmtId="2" fontId="33" fillId="5" borderId="11" xfId="0" applyNumberFormat="1" applyFont="1" applyFill="1" applyBorder="1" applyAlignment="1">
      <alignment horizontal="center" vertical="center"/>
    </xf>
    <xf numFmtId="2" fontId="33" fillId="0" borderId="0" xfId="0" applyNumberFormat="1" applyFont="1"/>
    <xf numFmtId="0" fontId="34" fillId="0" borderId="0" xfId="0" applyFont="1"/>
    <xf numFmtId="0" fontId="4" fillId="0" borderId="4" xfId="0" applyFont="1" applyBorder="1" applyAlignment="1">
      <alignment horizontal="center" wrapText="1"/>
    </xf>
    <xf numFmtId="0" fontId="8" fillId="2" borderId="20" xfId="0" applyFont="1" applyFill="1" applyBorder="1"/>
    <xf numFmtId="0" fontId="20" fillId="4" borderId="7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8" fillId="2" borderId="0" xfId="0" applyFont="1" applyFill="1"/>
    <xf numFmtId="0" fontId="8" fillId="2" borderId="7" xfId="0" applyFont="1" applyFill="1" applyBorder="1"/>
    <xf numFmtId="0" fontId="7" fillId="0" borderId="7" xfId="0" applyFont="1" applyBorder="1" applyAlignment="1">
      <alignment horizontal="center" vertical="center"/>
    </xf>
    <xf numFmtId="2" fontId="20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33" fillId="0" borderId="7" xfId="4" applyFont="1" applyBorder="1"/>
    <xf numFmtId="0" fontId="30" fillId="0" borderId="7" xfId="0" applyFont="1" applyBorder="1" applyAlignment="1">
      <alignment horizontal="center" vertical="center"/>
    </xf>
    <xf numFmtId="165" fontId="33" fillId="0" borderId="7" xfId="4" applyNumberFormat="1" applyFont="1" applyBorder="1" applyAlignment="1">
      <alignment horizontal="right"/>
    </xf>
    <xf numFmtId="0" fontId="33" fillId="0" borderId="0" xfId="4" applyFont="1" applyAlignment="1">
      <alignment horizontal="center" vertical="center"/>
    </xf>
    <xf numFmtId="165" fontId="33" fillId="0" borderId="7" xfId="4" applyNumberFormat="1" applyFont="1" applyBorder="1"/>
    <xf numFmtId="4" fontId="33" fillId="0" borderId="7" xfId="4" applyNumberFormat="1" applyFont="1" applyBorder="1" applyAlignment="1">
      <alignment horizontal="center" vertical="center"/>
    </xf>
    <xf numFmtId="0" fontId="33" fillId="0" borderId="7" xfId="4" applyFont="1" applyBorder="1" applyAlignment="1">
      <alignment horizontal="left" vertical="center"/>
    </xf>
    <xf numFmtId="0" fontId="30" fillId="0" borderId="0" xfId="0" applyFont="1" applyAlignment="1">
      <alignment horizontal="center"/>
    </xf>
    <xf numFmtId="2" fontId="33" fillId="4" borderId="7" xfId="4" applyNumberFormat="1" applyFont="1" applyFill="1" applyBorder="1" applyAlignment="1">
      <alignment horizontal="center" vertical="center"/>
    </xf>
    <xf numFmtId="0" fontId="39" fillId="0" borderId="0" xfId="0" applyFont="1"/>
    <xf numFmtId="0" fontId="33" fillId="0" borderId="0" xfId="0" applyFont="1" applyAlignment="1">
      <alignment horizontal="center"/>
    </xf>
    <xf numFmtId="0" fontId="34" fillId="0" borderId="0" xfId="4" applyFont="1" applyAlignment="1">
      <alignment horizontal="center"/>
    </xf>
    <xf numFmtId="0" fontId="35" fillId="0" borderId="0" xfId="4" applyFont="1" applyAlignment="1">
      <alignment horizontal="center"/>
    </xf>
    <xf numFmtId="0" fontId="33" fillId="0" borderId="7" xfId="0" applyFont="1" applyBorder="1" applyAlignment="1">
      <alignment wrapText="1"/>
    </xf>
    <xf numFmtId="2" fontId="33" fillId="0" borderId="7" xfId="0" applyNumberFormat="1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3" fillId="2" borderId="0" xfId="4" applyFont="1" applyFill="1"/>
    <xf numFmtId="0" fontId="33" fillId="2" borderId="0" xfId="4" applyFont="1" applyFill="1" applyAlignment="1">
      <alignment horizontal="center" vertical="center"/>
    </xf>
    <xf numFmtId="2" fontId="33" fillId="0" borderId="0" xfId="4" applyNumberFormat="1" applyFont="1" applyAlignment="1">
      <alignment horizontal="center" vertical="center"/>
    </xf>
    <xf numFmtId="166" fontId="33" fillId="0" borderId="0" xfId="0" applyNumberFormat="1" applyFont="1" applyAlignment="1">
      <alignment horizontal="center"/>
    </xf>
    <xf numFmtId="0" fontId="33" fillId="4" borderId="17" xfId="0" applyFont="1" applyFill="1" applyBorder="1"/>
    <xf numFmtId="0" fontId="33" fillId="0" borderId="0" xfId="0" applyFont="1" applyAlignment="1">
      <alignment horizontal="left"/>
    </xf>
    <xf numFmtId="0" fontId="30" fillId="0" borderId="7" xfId="4" applyFont="1" applyBorder="1" applyAlignment="1">
      <alignment horizontal="center" vertical="center" wrapText="1"/>
    </xf>
    <xf numFmtId="16" fontId="31" fillId="0" borderId="0" xfId="0" quotePrefix="1" applyNumberFormat="1" applyFont="1"/>
    <xf numFmtId="0" fontId="31" fillId="0" borderId="0" xfId="0" applyFont="1" applyAlignment="1">
      <alignment horizontal="left"/>
    </xf>
    <xf numFmtId="0" fontId="35" fillId="0" borderId="0" xfId="4" applyFont="1" applyAlignment="1">
      <alignment horizontal="left" wrapText="1"/>
    </xf>
    <xf numFmtId="16" fontId="31" fillId="0" borderId="0" xfId="4" applyNumberFormat="1" applyFont="1"/>
    <xf numFmtId="0" fontId="31" fillId="0" borderId="0" xfId="0" quotePrefix="1" applyFont="1" applyAlignment="1">
      <alignment horizontal="left"/>
    </xf>
    <xf numFmtId="0" fontId="35" fillId="0" borderId="7" xfId="4" applyFont="1" applyBorder="1" applyAlignment="1">
      <alignment horizontal="left"/>
    </xf>
    <xf numFmtId="0" fontId="35" fillId="0" borderId="7" xfId="4" applyFont="1" applyBorder="1" applyAlignment="1">
      <alignment wrapText="1"/>
    </xf>
    <xf numFmtId="0" fontId="30" fillId="0" borderId="7" xfId="4" applyFont="1" applyBorder="1" applyAlignment="1">
      <alignment horizontal="left" vertical="center"/>
    </xf>
    <xf numFmtId="0" fontId="35" fillId="0" borderId="7" xfId="4" applyFont="1" applyBorder="1" applyAlignment="1">
      <alignment horizontal="center"/>
    </xf>
    <xf numFmtId="0" fontId="33" fillId="2" borderId="7" xfId="4" applyFont="1" applyFill="1" applyBorder="1" applyAlignment="1">
      <alignment horizontal="left"/>
    </xf>
    <xf numFmtId="0" fontId="33" fillId="0" borderId="25" xfId="0" applyFont="1" applyBorder="1"/>
    <xf numFmtId="0" fontId="33" fillId="0" borderId="25" xfId="0" applyFont="1" applyBorder="1" applyAlignment="1">
      <alignment horizontal="left"/>
    </xf>
    <xf numFmtId="0" fontId="30" fillId="0" borderId="0" xfId="0" applyFont="1" applyAlignment="1">
      <alignment horizontal="left"/>
    </xf>
    <xf numFmtId="2" fontId="33" fillId="0" borderId="0" xfId="0" applyNumberFormat="1" applyFont="1" applyAlignment="1">
      <alignment horizontal="center" vertical="center"/>
    </xf>
    <xf numFmtId="165" fontId="30" fillId="0" borderId="0" xfId="0" applyNumberFormat="1" applyFont="1" applyAlignment="1">
      <alignment horizontal="left"/>
    </xf>
    <xf numFmtId="0" fontId="31" fillId="0" borderId="7" xfId="4" applyFont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32" fillId="0" borderId="0" xfId="4" applyFont="1" applyAlignment="1">
      <alignment horizontal="center"/>
    </xf>
    <xf numFmtId="1" fontId="33" fillId="0" borderId="7" xfId="0" applyNumberFormat="1" applyFont="1" applyBorder="1" applyAlignment="1">
      <alignment horizontal="center" vertical="center"/>
    </xf>
    <xf numFmtId="2" fontId="33" fillId="0" borderId="7" xfId="0" applyNumberFormat="1" applyFont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/>
    </xf>
    <xf numFmtId="1" fontId="33" fillId="4" borderId="7" xfId="0" applyNumberFormat="1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1" fontId="33" fillId="2" borderId="7" xfId="0" applyNumberFormat="1" applyFont="1" applyFill="1" applyBorder="1" applyAlignment="1">
      <alignment horizontal="center" vertical="center"/>
    </xf>
    <xf numFmtId="2" fontId="33" fillId="2" borderId="7" xfId="0" applyNumberFormat="1" applyFont="1" applyFill="1" applyBorder="1" applyAlignment="1">
      <alignment horizontal="center" vertical="center"/>
    </xf>
    <xf numFmtId="165" fontId="30" fillId="0" borderId="7" xfId="4" applyNumberFormat="1" applyFont="1" applyBorder="1" applyAlignment="1">
      <alignment horizontal="right"/>
    </xf>
    <xf numFmtId="1" fontId="35" fillId="0" borderId="7" xfId="4" applyNumberFormat="1" applyFont="1" applyBorder="1"/>
    <xf numFmtId="165" fontId="30" fillId="0" borderId="7" xfId="4" applyNumberFormat="1" applyFont="1" applyBorder="1" applyAlignment="1">
      <alignment horizontal="center" vertical="center"/>
    </xf>
    <xf numFmtId="0" fontId="34" fillId="4" borderId="7" xfId="4" applyFont="1" applyFill="1" applyBorder="1" applyAlignment="1">
      <alignment horizontal="center" vertical="center"/>
    </xf>
    <xf numFmtId="0" fontId="31" fillId="0" borderId="24" xfId="0" applyFont="1" applyBorder="1"/>
    <xf numFmtId="0" fontId="33" fillId="0" borderId="24" xfId="0" applyFont="1" applyBorder="1"/>
    <xf numFmtId="164" fontId="31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31" fillId="0" borderId="0" xfId="0" applyFont="1"/>
    <xf numFmtId="0" fontId="8" fillId="0" borderId="1" xfId="0" applyFont="1" applyBorder="1"/>
    <xf numFmtId="2" fontId="30" fillId="0" borderId="7" xfId="4" applyNumberFormat="1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43" fillId="0" borderId="0" xfId="0" applyFont="1"/>
    <xf numFmtId="0" fontId="4" fillId="10" borderId="0" xfId="0" applyFont="1" applyFill="1"/>
    <xf numFmtId="0" fontId="8" fillId="0" borderId="7" xfId="0" quotePrefix="1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4" fillId="10" borderId="1" xfId="0" applyFont="1" applyFill="1" applyBorder="1"/>
    <xf numFmtId="0" fontId="4" fillId="10" borderId="1" xfId="0" applyFont="1" applyFill="1" applyBorder="1" applyAlignment="1">
      <alignment wrapText="1"/>
    </xf>
    <xf numFmtId="0" fontId="30" fillId="5" borderId="7" xfId="0" applyFont="1" applyFill="1" applyBorder="1" applyAlignment="1">
      <alignment horizontal="center" vertical="center"/>
    </xf>
    <xf numFmtId="0" fontId="33" fillId="0" borderId="0" xfId="0" applyFont="1" applyAlignment="1">
      <alignment horizontal="center" wrapText="1"/>
    </xf>
    <xf numFmtId="0" fontId="44" fillId="0" borderId="0" xfId="0" applyFont="1"/>
    <xf numFmtId="0" fontId="45" fillId="0" borderId="1" xfId="0" applyFont="1" applyBorder="1"/>
    <xf numFmtId="0" fontId="44" fillId="0" borderId="0" xfId="0" quotePrefix="1" applyFont="1"/>
    <xf numFmtId="0" fontId="40" fillId="0" borderId="1" xfId="0" applyFont="1" applyBorder="1" applyAlignment="1">
      <alignment horizontal="right" vertical="top" wrapText="1"/>
    </xf>
    <xf numFmtId="0" fontId="48" fillId="0" borderId="18" xfId="4" applyFont="1" applyBorder="1"/>
    <xf numFmtId="4" fontId="32" fillId="0" borderId="7" xfId="4" applyNumberFormat="1" applyFont="1" applyBorder="1"/>
    <xf numFmtId="0" fontId="41" fillId="0" borderId="0" xfId="0" applyFont="1" applyAlignment="1">
      <alignment vertical="center" wrapText="1"/>
    </xf>
    <xf numFmtId="167" fontId="49" fillId="0" borderId="0" xfId="0" applyNumberFormat="1" applyFont="1"/>
    <xf numFmtId="167" fontId="0" fillId="0" borderId="0" xfId="0" applyNumberFormat="1"/>
    <xf numFmtId="0" fontId="3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7" fontId="0" fillId="0" borderId="1" xfId="0" applyNumberFormat="1" applyBorder="1"/>
    <xf numFmtId="0" fontId="11" fillId="0" borderId="0" xfId="0" quotePrefix="1" applyFont="1"/>
    <xf numFmtId="1" fontId="8" fillId="0" borderId="7" xfId="0" quotePrefix="1" applyNumberFormat="1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2" fontId="33" fillId="5" borderId="7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8" fontId="5" fillId="3" borderId="10" xfId="1" applyNumberFormat="1" applyFont="1" applyFill="1" applyBorder="1"/>
    <xf numFmtId="44" fontId="10" fillId="3" borderId="0" xfId="1" applyFont="1" applyFill="1" applyAlignment="1"/>
    <xf numFmtId="0" fontId="37" fillId="0" borderId="1" xfId="9" applyFill="1" applyBorder="1" applyAlignment="1">
      <alignment vertical="top" wrapText="1"/>
    </xf>
    <xf numFmtId="0" fontId="11" fillId="8" borderId="0" xfId="0" applyFont="1" applyFill="1"/>
    <xf numFmtId="0" fontId="41" fillId="0" borderId="1" xfId="0" applyFont="1" applyBorder="1" applyAlignment="1">
      <alignment horizontal="right" vertical="top" wrapText="1"/>
    </xf>
    <xf numFmtId="0" fontId="41" fillId="0" borderId="1" xfId="0" applyFont="1" applyBorder="1" applyAlignment="1">
      <alignment vertical="top" wrapText="1"/>
    </xf>
    <xf numFmtId="0" fontId="41" fillId="0" borderId="1" xfId="0" applyFont="1" applyBorder="1" applyAlignment="1">
      <alignment horizontal="left" vertical="top" wrapText="1"/>
    </xf>
    <xf numFmtId="0" fontId="7" fillId="0" borderId="9" xfId="6" applyFont="1" applyBorder="1"/>
    <xf numFmtId="0" fontId="7" fillId="0" borderId="30" xfId="6" applyFont="1" applyBorder="1"/>
    <xf numFmtId="0" fontId="8" fillId="0" borderId="4" xfId="0" applyFont="1" applyBorder="1"/>
    <xf numFmtId="0" fontId="40" fillId="0" borderId="4" xfId="0" applyFont="1" applyBorder="1" applyAlignment="1">
      <alignment horizontal="right" vertical="top" wrapText="1"/>
    </xf>
    <xf numFmtId="0" fontId="7" fillId="0" borderId="1" xfId="0" applyFont="1" applyBorder="1"/>
    <xf numFmtId="0" fontId="37" fillId="0" borderId="1" xfId="9" applyFill="1" applyBorder="1" applyAlignment="1">
      <alignment horizontal="left" vertical="top" wrapText="1"/>
    </xf>
    <xf numFmtId="0" fontId="0" fillId="8" borderId="1" xfId="0" applyFill="1" applyBorder="1"/>
    <xf numFmtId="0" fontId="37" fillId="0" borderId="1" xfId="9" applyFill="1" applyBorder="1" applyAlignment="1">
      <alignment vertical="top"/>
    </xf>
    <xf numFmtId="0" fontId="37" fillId="8" borderId="1" xfId="9" applyFill="1" applyBorder="1" applyAlignment="1">
      <alignment vertical="top"/>
    </xf>
    <xf numFmtId="0" fontId="42" fillId="8" borderId="1" xfId="0" applyFont="1" applyFill="1" applyBorder="1" applyAlignment="1">
      <alignment vertical="top"/>
    </xf>
    <xf numFmtId="0" fontId="37" fillId="0" borderId="1" xfId="9" applyBorder="1" applyAlignment="1">
      <alignment vertical="top"/>
    </xf>
    <xf numFmtId="0" fontId="11" fillId="0" borderId="1" xfId="0" applyFont="1" applyBorder="1" applyAlignment="1">
      <alignment vertical="top"/>
    </xf>
    <xf numFmtId="0" fontId="8" fillId="11" borderId="1" xfId="0" applyFont="1" applyFill="1" applyBorder="1"/>
    <xf numFmtId="0" fontId="8" fillId="11" borderId="4" xfId="0" applyFont="1" applyFill="1" applyBorder="1"/>
    <xf numFmtId="0" fontId="7" fillId="11" borderId="1" xfId="0" applyFont="1" applyFill="1" applyBorder="1"/>
    <xf numFmtId="0" fontId="8" fillId="11" borderId="11" xfId="0" applyFont="1" applyFill="1" applyBorder="1"/>
    <xf numFmtId="0" fontId="8" fillId="11" borderId="12" xfId="0" applyFont="1" applyFill="1" applyBorder="1"/>
    <xf numFmtId="0" fontId="4" fillId="12" borderId="0" xfId="0" applyFont="1" applyFill="1"/>
    <xf numFmtId="0" fontId="8" fillId="11" borderId="10" xfId="0" applyFont="1" applyFill="1" applyBorder="1"/>
    <xf numFmtId="0" fontId="8" fillId="11" borderId="6" xfId="0" applyFont="1" applyFill="1" applyBorder="1"/>
    <xf numFmtId="0" fontId="49" fillId="0" borderId="0" xfId="0" applyFont="1" applyAlignment="1">
      <alignment horizontal="left" vertical="top"/>
    </xf>
    <xf numFmtId="165" fontId="0" fillId="0" borderId="0" xfId="0" applyNumberFormat="1"/>
    <xf numFmtId="0" fontId="42" fillId="0" borderId="1" xfId="0" applyFont="1" applyBorder="1" applyAlignment="1">
      <alignment vertical="top"/>
    </xf>
    <xf numFmtId="0" fontId="41" fillId="0" borderId="1" xfId="0" applyFont="1" applyBorder="1" applyAlignment="1">
      <alignment vertical="top"/>
    </xf>
    <xf numFmtId="0" fontId="7" fillId="0" borderId="0" xfId="6" applyFont="1"/>
    <xf numFmtId="0" fontId="50" fillId="0" borderId="1" xfId="0" applyFont="1" applyBorder="1" applyAlignment="1">
      <alignment vertical="top" wrapText="1"/>
    </xf>
    <xf numFmtId="0" fontId="40" fillId="0" borderId="4" xfId="0" applyFont="1" applyBorder="1" applyAlignment="1">
      <alignment horizontal="left" vertical="top" wrapText="1"/>
    </xf>
    <xf numFmtId="0" fontId="7" fillId="0" borderId="31" xfId="0" applyFont="1" applyBorder="1"/>
    <xf numFmtId="0" fontId="7" fillId="11" borderId="10" xfId="0" applyFont="1" applyFill="1" applyBorder="1"/>
    <xf numFmtId="0" fontId="51" fillId="11" borderId="1" xfId="9" applyFont="1" applyFill="1" applyBorder="1" applyAlignment="1">
      <alignment horizontal="left" vertical="top" wrapText="1"/>
    </xf>
    <xf numFmtId="0" fontId="40" fillId="11" borderId="1" xfId="0" applyFont="1" applyFill="1" applyBorder="1" applyAlignment="1">
      <alignment vertical="top"/>
    </xf>
    <xf numFmtId="0" fontId="51" fillId="11" borderId="1" xfId="9" applyFont="1" applyFill="1" applyBorder="1" applyAlignment="1">
      <alignment vertical="top"/>
    </xf>
    <xf numFmtId="0" fontId="52" fillId="11" borderId="1" xfId="0" applyFont="1" applyFill="1" applyBorder="1" applyAlignment="1">
      <alignment vertical="top"/>
    </xf>
    <xf numFmtId="0" fontId="7" fillId="11" borderId="11" xfId="0" applyFont="1" applyFill="1" applyBorder="1"/>
    <xf numFmtId="0" fontId="51" fillId="11" borderId="1" xfId="9" applyFont="1" applyFill="1" applyBorder="1" applyAlignment="1">
      <alignment vertical="top" wrapText="1"/>
    </xf>
    <xf numFmtId="0" fontId="7" fillId="11" borderId="1" xfId="0" applyFont="1" applyFill="1" applyBorder="1" applyAlignment="1">
      <alignment wrapText="1"/>
    </xf>
    <xf numFmtId="0" fontId="51" fillId="0" borderId="1" xfId="9" applyFont="1" applyBorder="1" applyAlignment="1">
      <alignment vertical="top"/>
    </xf>
    <xf numFmtId="2" fontId="10" fillId="5" borderId="7" xfId="4" applyNumberFormat="1" applyFont="1" applyFill="1" applyBorder="1" applyAlignment="1">
      <alignment horizontal="center" vertical="center"/>
    </xf>
    <xf numFmtId="0" fontId="33" fillId="4" borderId="0" xfId="4" applyFont="1" applyFill="1" applyAlignment="1">
      <alignment horizontal="center" vertical="center"/>
    </xf>
    <xf numFmtId="2" fontId="33" fillId="0" borderId="0" xfId="4" applyNumberFormat="1" applyFont="1" applyAlignment="1">
      <alignment horizontal="right"/>
    </xf>
    <xf numFmtId="4" fontId="35" fillId="0" borderId="0" xfId="4" applyNumberFormat="1" applyFont="1"/>
    <xf numFmtId="0" fontId="37" fillId="11" borderId="1" xfId="9" applyFill="1" applyBorder="1" applyAlignment="1">
      <alignment vertical="top"/>
    </xf>
    <xf numFmtId="0" fontId="37" fillId="11" borderId="1" xfId="9" applyFill="1" applyBorder="1"/>
    <xf numFmtId="0" fontId="40" fillId="11" borderId="1" xfId="0" applyFont="1" applyFill="1" applyBorder="1"/>
    <xf numFmtId="0" fontId="37" fillId="11" borderId="1" xfId="9" applyFill="1" applyBorder="1" applyAlignment="1">
      <alignment vertical="top" wrapText="1"/>
    </xf>
    <xf numFmtId="0" fontId="30" fillId="5" borderId="7" xfId="0" applyFont="1" applyFill="1" applyBorder="1" applyAlignment="1">
      <alignment horizontal="center"/>
    </xf>
    <xf numFmtId="0" fontId="33" fillId="0" borderId="7" xfId="4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3" fillId="0" borderId="0" xfId="0" applyFont="1"/>
    <xf numFmtId="0" fontId="53" fillId="0" borderId="0" xfId="0" applyFont="1" applyAlignment="1">
      <alignment horizontal="left"/>
    </xf>
    <xf numFmtId="0" fontId="11" fillId="13" borderId="1" xfId="0" applyFont="1" applyFill="1" applyBorder="1" applyAlignment="1">
      <alignment horizontal="center"/>
    </xf>
    <xf numFmtId="0" fontId="4" fillId="13" borderId="1" xfId="0" applyFont="1" applyFill="1" applyBorder="1"/>
    <xf numFmtId="2" fontId="30" fillId="5" borderId="7" xfId="4" applyNumberFormat="1" applyFont="1" applyFill="1" applyBorder="1" applyAlignment="1">
      <alignment horizontal="center" vertical="center"/>
    </xf>
    <xf numFmtId="0" fontId="33" fillId="14" borderId="7" xfId="4" applyFont="1" applyFill="1" applyBorder="1"/>
    <xf numFmtId="0" fontId="8" fillId="11" borderId="0" xfId="0" applyFont="1" applyFill="1"/>
    <xf numFmtId="0" fontId="0" fillId="0" borderId="7" xfId="0" applyBorder="1"/>
    <xf numFmtId="0" fontId="4" fillId="15" borderId="1" xfId="0" applyFont="1" applyFill="1" applyBorder="1"/>
    <xf numFmtId="0" fontId="4" fillId="15" borderId="1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center"/>
    </xf>
    <xf numFmtId="0" fontId="11" fillId="15" borderId="10" xfId="0" applyFont="1" applyFill="1" applyBorder="1" applyAlignment="1">
      <alignment horizontal="right" wrapText="1"/>
    </xf>
    <xf numFmtId="0" fontId="0" fillId="15" borderId="1" xfId="0" applyFill="1" applyBorder="1"/>
    <xf numFmtId="0" fontId="4" fillId="15" borderId="1" xfId="0" applyFont="1" applyFill="1" applyBorder="1" applyAlignment="1">
      <alignment wrapText="1"/>
    </xf>
    <xf numFmtId="0" fontId="56" fillId="0" borderId="0" xfId="0" applyFont="1"/>
    <xf numFmtId="0" fontId="30" fillId="0" borderId="0" xfId="0" applyFont="1" applyAlignment="1">
      <alignment horizontal="center"/>
    </xf>
    <xf numFmtId="164" fontId="31" fillId="0" borderId="18" xfId="4" applyNumberFormat="1" applyFont="1" applyBorder="1" applyAlignment="1">
      <alignment horizontal="center"/>
    </xf>
    <xf numFmtId="164" fontId="31" fillId="0" borderId="9" xfId="4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48" fillId="0" borderId="18" xfId="4" applyNumberFormat="1" applyFont="1" applyBorder="1" applyAlignment="1">
      <alignment horizontal="center"/>
    </xf>
    <xf numFmtId="164" fontId="48" fillId="0" borderId="9" xfId="4" applyNumberFormat="1" applyFont="1" applyBorder="1" applyAlignment="1">
      <alignment horizontal="center"/>
    </xf>
    <xf numFmtId="0" fontId="32" fillId="7" borderId="7" xfId="4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32" fillId="7" borderId="7" xfId="4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0" fillId="9" borderId="1" xfId="0" applyFill="1" applyBorder="1"/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10" fillId="0" borderId="0" xfId="0" applyFont="1"/>
    <xf numFmtId="0" fontId="7" fillId="0" borderId="8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15" fontId="6" fillId="0" borderId="18" xfId="0" quotePrefix="1" applyNumberFormat="1" applyFont="1" applyBorder="1" applyAlignment="1">
      <alignment horizontal="left"/>
    </xf>
    <xf numFmtId="15" fontId="6" fillId="0" borderId="9" xfId="0" quotePrefix="1" applyNumberFormat="1" applyFont="1" applyBorder="1" applyAlignment="1">
      <alignment horizontal="left"/>
    </xf>
    <xf numFmtId="164" fontId="6" fillId="0" borderId="18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15">
    <cellStyle name="Currency" xfId="1" builtinId="4"/>
    <cellStyle name="Currency 2" xfId="2" xr:uid="{00000000-0005-0000-0000-000001000000}"/>
    <cellStyle name="Currency 2 2" xfId="8" xr:uid="{00000000-0005-0000-0000-000002000000}"/>
    <cellStyle name="Currency 2 3" xfId="10" xr:uid="{00000000-0005-0000-0000-000003000000}"/>
    <cellStyle name="Currency 2 4" xfId="13" xr:uid="{00000000-0005-0000-0000-000004000000}"/>
    <cellStyle name="Currency 3" xfId="7" xr:uid="{00000000-0005-0000-0000-000005000000}"/>
    <cellStyle name="Currency 4" xfId="12" xr:uid="{00000000-0005-0000-0000-000006000000}"/>
    <cellStyle name="Hyperlink" xfId="9" builtinId="8"/>
    <cellStyle name="Hyperlink 2" xfId="11" xr:uid="{00000000-0005-0000-0000-000008000000}"/>
    <cellStyle name="Hyperlink 3" xfId="14" xr:uid="{00000000-0005-0000-0000-000009000000}"/>
    <cellStyle name="Normal" xfId="0" builtinId="0"/>
    <cellStyle name="Normal 2" xfId="3" xr:uid="{00000000-0005-0000-0000-00000B000000}"/>
    <cellStyle name="Normal 2 2" xfId="6" xr:uid="{00000000-0005-0000-0000-00000C000000}"/>
    <cellStyle name="Normal 3" xfId="4" xr:uid="{00000000-0005-0000-0000-00000D000000}"/>
    <cellStyle name="Normal 4" xfId="5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mailto:jason4thomas@hotmail.com" TargetMode="External"/><Relationship Id="rId18" Type="http://schemas.openxmlformats.org/officeDocument/2006/relationships/hyperlink" Target="mailto:dfain121@yahoo.com" TargetMode="External"/><Relationship Id="rId26" Type="http://schemas.openxmlformats.org/officeDocument/2006/relationships/hyperlink" Target="mailto:bo@rhodesteam.com" TargetMode="External"/><Relationship Id="rId39" Type="http://schemas.openxmlformats.org/officeDocument/2006/relationships/hyperlink" Target="mailto:Davydan1959@gmail.com" TargetMode="External"/><Relationship Id="rId21" Type="http://schemas.openxmlformats.org/officeDocument/2006/relationships/hyperlink" Target="mailto:vhwickman@verizon.net" TargetMode="External"/><Relationship Id="rId34" Type="http://schemas.openxmlformats.org/officeDocument/2006/relationships/hyperlink" Target="mailto:mrscottscoupons@yahoo.com" TargetMode="External"/><Relationship Id="rId42" Type="http://schemas.openxmlformats.org/officeDocument/2006/relationships/hyperlink" Target="mailto:wctnmp@yahoo.com" TargetMode="External"/><Relationship Id="rId47" Type="http://schemas.openxmlformats.org/officeDocument/2006/relationships/hyperlink" Target="mailto:willegib@gmail.com" TargetMode="External"/><Relationship Id="rId50" Type="http://schemas.openxmlformats.org/officeDocument/2006/relationships/hyperlink" Target="mailto:kevinbartolozzi@gmail.com" TargetMode="External"/><Relationship Id="rId55" Type="http://schemas.openxmlformats.org/officeDocument/2006/relationships/printerSettings" Target="../printerSettings/printerSettings15.bin"/><Relationship Id="rId7" Type="http://schemas.openxmlformats.org/officeDocument/2006/relationships/hyperlink" Target="mailto:scottwithbetterbuiltfence@gmail.com" TargetMode="External"/><Relationship Id="rId12" Type="http://schemas.openxmlformats.org/officeDocument/2006/relationships/hyperlink" Target="mailto:jwhelan0527@gmail.com" TargetMode="External"/><Relationship Id="rId17" Type="http://schemas.openxmlformats.org/officeDocument/2006/relationships/hyperlink" Target="mailto:justinjones1212@gmail.com" TargetMode="External"/><Relationship Id="rId25" Type="http://schemas.openxmlformats.org/officeDocument/2006/relationships/hyperlink" Target="mailto:joebass2@hotmail.com" TargetMode="External"/><Relationship Id="rId33" Type="http://schemas.openxmlformats.org/officeDocument/2006/relationships/hyperlink" Target="mailto:paul.mi.williams@gmail.com" TargetMode="External"/><Relationship Id="rId38" Type="http://schemas.openxmlformats.org/officeDocument/2006/relationships/hyperlink" Target="mailto:jsgutierrez79@gmail.com" TargetMode="External"/><Relationship Id="rId46" Type="http://schemas.openxmlformats.org/officeDocument/2006/relationships/hyperlink" Target="mailto:turtle44kyle@hotmail.com" TargetMode="External"/><Relationship Id="rId2" Type="http://schemas.openxmlformats.org/officeDocument/2006/relationships/hyperlink" Target="mailto:kencox757@hotmail.com" TargetMode="External"/><Relationship Id="rId16" Type="http://schemas.openxmlformats.org/officeDocument/2006/relationships/hyperlink" Target="mailto:rickydmoses@yahoo.com" TargetMode="External"/><Relationship Id="rId20" Type="http://schemas.openxmlformats.org/officeDocument/2006/relationships/hyperlink" Target="mailto:ctlam@lamcivil.com" TargetMode="External"/><Relationship Id="rId29" Type="http://schemas.openxmlformats.org/officeDocument/2006/relationships/hyperlink" Target="mailto:steve.sullivan@abbott.com" TargetMode="External"/><Relationship Id="rId41" Type="http://schemas.openxmlformats.org/officeDocument/2006/relationships/hyperlink" Target="mailto:mattbrannum90@yahoo.com" TargetMode="External"/><Relationship Id="rId54" Type="http://schemas.openxmlformats.org/officeDocument/2006/relationships/hyperlink" Target="mailto:r.lapenna@sbcglobal.net" TargetMode="External"/><Relationship Id="rId1" Type="http://schemas.openxmlformats.org/officeDocument/2006/relationships/hyperlink" Target="mailto:fclarke7@gmail.com" TargetMode="External"/><Relationship Id="rId6" Type="http://schemas.openxmlformats.org/officeDocument/2006/relationships/hyperlink" Target="mailto:dnrhull@gmai.com" TargetMode="External"/><Relationship Id="rId11" Type="http://schemas.openxmlformats.org/officeDocument/2006/relationships/hyperlink" Target="mailto:secondalarmlandscape@yahoo.com" TargetMode="External"/><Relationship Id="rId24" Type="http://schemas.openxmlformats.org/officeDocument/2006/relationships/hyperlink" Target="mailto:syoung2005@hotmail.com" TargetMode="External"/><Relationship Id="rId32" Type="http://schemas.openxmlformats.org/officeDocument/2006/relationships/hyperlink" Target="mailto:texex92@me.com" TargetMode="External"/><Relationship Id="rId37" Type="http://schemas.openxmlformats.org/officeDocument/2006/relationships/hyperlink" Target="mailto:soldier_medic44@yahoo.com" TargetMode="External"/><Relationship Id="rId40" Type="http://schemas.openxmlformats.org/officeDocument/2006/relationships/hyperlink" Target="mailto:ebergman75@gmail.com" TargetMode="External"/><Relationship Id="rId45" Type="http://schemas.openxmlformats.org/officeDocument/2006/relationships/hyperlink" Target="mailto:david.egge@charter.net" TargetMode="External"/><Relationship Id="rId53" Type="http://schemas.openxmlformats.org/officeDocument/2006/relationships/hyperlink" Target="mailto:tamelad77@gmail.com" TargetMode="External"/><Relationship Id="rId5" Type="http://schemas.openxmlformats.org/officeDocument/2006/relationships/hyperlink" Target="mailto:nnebge@verizon.net" TargetMode="External"/><Relationship Id="rId15" Type="http://schemas.openxmlformats.org/officeDocument/2006/relationships/hyperlink" Target="mailto:gmoudy7@gmail.com" TargetMode="External"/><Relationship Id="rId23" Type="http://schemas.openxmlformats.org/officeDocument/2006/relationships/hyperlink" Target="mailto:keith.prazak@gmail.com" TargetMode="External"/><Relationship Id="rId28" Type="http://schemas.openxmlformats.org/officeDocument/2006/relationships/hyperlink" Target="mailto:nick3383@gmail.com" TargetMode="External"/><Relationship Id="rId36" Type="http://schemas.openxmlformats.org/officeDocument/2006/relationships/hyperlink" Target="mailto:RLewis@vp.com" TargetMode="External"/><Relationship Id="rId49" Type="http://schemas.openxmlformats.org/officeDocument/2006/relationships/hyperlink" Target="mailto:daniel.a.travis@gmail.com" TargetMode="External"/><Relationship Id="rId10" Type="http://schemas.openxmlformats.org/officeDocument/2006/relationships/hyperlink" Target="mailto:dworthington@raytheon.com" TargetMode="External"/><Relationship Id="rId19" Type="http://schemas.openxmlformats.org/officeDocument/2006/relationships/hyperlink" Target="mailto:Ekrause973@yahoo.com" TargetMode="External"/><Relationship Id="rId31" Type="http://schemas.openxmlformats.org/officeDocument/2006/relationships/hyperlink" Target="mailto:danny.ray@verizon.net" TargetMode="External"/><Relationship Id="rId44" Type="http://schemas.openxmlformats.org/officeDocument/2006/relationships/hyperlink" Target="mailto:sdwyer@verizon.net" TargetMode="External"/><Relationship Id="rId52" Type="http://schemas.openxmlformats.org/officeDocument/2006/relationships/hyperlink" Target="mailto:jchapman@gmail.com" TargetMode="External"/><Relationship Id="rId4" Type="http://schemas.openxmlformats.org/officeDocument/2006/relationships/hyperlink" Target="mailto:mattdobson55@yahoo.com" TargetMode="External"/><Relationship Id="rId9" Type="http://schemas.openxmlformats.org/officeDocument/2006/relationships/hyperlink" Target="mailto:kate.toubekis@yahoo.com" TargetMode="External"/><Relationship Id="rId14" Type="http://schemas.openxmlformats.org/officeDocument/2006/relationships/hyperlink" Target="mailto:lsouthworth@drhorton.com" TargetMode="External"/><Relationship Id="rId22" Type="http://schemas.openxmlformats.org/officeDocument/2006/relationships/hyperlink" Target="mailto:dcarson@gmail.com" TargetMode="External"/><Relationship Id="rId27" Type="http://schemas.openxmlformats.org/officeDocument/2006/relationships/hyperlink" Target="mailto:ms1204@att.net" TargetMode="External"/><Relationship Id="rId30" Type="http://schemas.openxmlformats.org/officeDocument/2006/relationships/hyperlink" Target="mailto:jeff.flovin@yahoo.com" TargetMode="External"/><Relationship Id="rId35" Type="http://schemas.openxmlformats.org/officeDocument/2006/relationships/hyperlink" Target="mailto:larryrichter@yahoo.com" TargetMode="External"/><Relationship Id="rId43" Type="http://schemas.openxmlformats.org/officeDocument/2006/relationships/hyperlink" Target="mailto:dcadungog@yahoo.com" TargetMode="External"/><Relationship Id="rId48" Type="http://schemas.openxmlformats.org/officeDocument/2006/relationships/hyperlink" Target="mailto:satreece@hotmail.com" TargetMode="External"/><Relationship Id="rId8" Type="http://schemas.openxmlformats.org/officeDocument/2006/relationships/hyperlink" Target="mailto:donsmedley@verizon.net" TargetMode="External"/><Relationship Id="rId51" Type="http://schemas.openxmlformats.org/officeDocument/2006/relationships/hyperlink" Target="mailto:roperx@aol.com" TargetMode="External"/><Relationship Id="rId3" Type="http://schemas.openxmlformats.org/officeDocument/2006/relationships/hyperlink" Target="mailto:stevewdavis10@gmail.com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topLeftCell="B6" workbookViewId="0">
      <selection activeCell="I19" sqref="I19"/>
    </sheetView>
  </sheetViews>
  <sheetFormatPr defaultRowHeight="12.75" x14ac:dyDescent="0.2"/>
  <cols>
    <col min="1" max="1" width="11.7109375" customWidth="1"/>
    <col min="2" max="2" width="13.7109375" customWidth="1"/>
    <col min="3" max="3" width="37.28515625" customWidth="1"/>
    <col min="4" max="4" width="12.140625" customWidth="1"/>
    <col min="5" max="5" width="13.42578125" customWidth="1"/>
    <col min="6" max="6" width="10.140625" customWidth="1"/>
    <col min="7" max="7" width="24.28515625" customWidth="1"/>
    <col min="8" max="8" width="13.85546875" customWidth="1"/>
    <col min="9" max="9" width="11.85546875" customWidth="1"/>
    <col min="10" max="10" width="9.28515625" customWidth="1"/>
    <col min="11" max="11" width="10.42578125" style="111" customWidth="1"/>
    <col min="12" max="12" width="6" style="110" customWidth="1"/>
    <col min="13" max="13" width="12.5703125" customWidth="1"/>
    <col min="14" max="14" width="12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5" ht="18" x14ac:dyDescent="0.25">
      <c r="A1" s="382" t="s">
        <v>74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72"/>
      <c r="M1" s="202"/>
      <c r="N1" s="202"/>
      <c r="O1" s="101"/>
    </row>
    <row r="2" spans="1:15" ht="18" x14ac:dyDescent="0.2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62"/>
      <c r="L2" s="173"/>
      <c r="M2" s="202"/>
      <c r="N2" s="202"/>
      <c r="O2" s="101"/>
    </row>
    <row r="3" spans="1:15" ht="18.75" thickBot="1" x14ac:dyDescent="0.3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30"/>
      <c r="L3" s="172"/>
      <c r="M3" s="202"/>
      <c r="N3" s="202"/>
      <c r="O3" s="101"/>
    </row>
    <row r="4" spans="1:15" ht="19.5" thickBot="1" x14ac:dyDescent="0.35">
      <c r="A4" s="146" t="s">
        <v>13</v>
      </c>
      <c r="B4" s="147"/>
      <c r="C4" s="383">
        <v>44877</v>
      </c>
      <c r="D4" s="384"/>
      <c r="E4" s="189"/>
      <c r="F4" s="189"/>
      <c r="G4" s="146" t="s">
        <v>14</v>
      </c>
      <c r="H4" s="147" t="s">
        <v>495</v>
      </c>
      <c r="I4" s="190"/>
      <c r="J4" s="191"/>
      <c r="K4" s="263"/>
      <c r="L4" s="151"/>
      <c r="M4" s="192"/>
      <c r="N4" s="192"/>
      <c r="O4" s="101"/>
    </row>
    <row r="5" spans="1:15" ht="31.5" customHeight="1" thickBot="1" x14ac:dyDescent="0.3">
      <c r="A5" s="192"/>
      <c r="B5" s="192"/>
      <c r="C5" s="192"/>
      <c r="D5" s="192"/>
      <c r="E5" s="192"/>
      <c r="F5" s="192"/>
      <c r="G5" s="192"/>
      <c r="H5" s="192"/>
      <c r="I5" s="192"/>
      <c r="J5" s="193"/>
      <c r="K5" s="263"/>
      <c r="L5" s="151"/>
      <c r="M5" s="192"/>
      <c r="N5" s="153" t="s">
        <v>84</v>
      </c>
      <c r="O5" s="101"/>
    </row>
    <row r="6" spans="1:15" ht="36.75" thickBot="1" x14ac:dyDescent="0.25">
      <c r="A6" s="153" t="s">
        <v>53</v>
      </c>
      <c r="B6" s="153" t="s">
        <v>76</v>
      </c>
      <c r="C6" s="154" t="s">
        <v>1</v>
      </c>
      <c r="D6" s="153" t="s">
        <v>54</v>
      </c>
      <c r="E6" s="153" t="s">
        <v>17</v>
      </c>
      <c r="F6" s="153" t="s">
        <v>55</v>
      </c>
      <c r="G6" s="153" t="s">
        <v>19</v>
      </c>
      <c r="H6" s="155" t="s">
        <v>20</v>
      </c>
      <c r="I6" s="153" t="s">
        <v>85</v>
      </c>
      <c r="J6" s="153" t="s">
        <v>0</v>
      </c>
      <c r="K6" s="153" t="s">
        <v>27</v>
      </c>
      <c r="L6" s="153" t="s">
        <v>62</v>
      </c>
      <c r="M6" s="153" t="s">
        <v>78</v>
      </c>
      <c r="N6" s="153">
        <f>SUM(A7:A28)/30</f>
        <v>23</v>
      </c>
      <c r="O6" s="101"/>
    </row>
    <row r="7" spans="1:15" ht="18.75" thickBot="1" x14ac:dyDescent="0.3">
      <c r="A7" s="165">
        <v>60</v>
      </c>
      <c r="B7" s="165"/>
      <c r="C7" s="157" t="s">
        <v>481</v>
      </c>
      <c r="D7" s="264">
        <v>3</v>
      </c>
      <c r="E7" s="165">
        <v>4.45</v>
      </c>
      <c r="F7" s="158"/>
      <c r="G7" s="265">
        <v>11.46</v>
      </c>
      <c r="H7" s="159">
        <f t="shared" ref="H7:H19" si="0">F7*0.5</f>
        <v>0</v>
      </c>
      <c r="I7" s="265">
        <f t="shared" ref="I7:I19" si="1">G7-H7</f>
        <v>11.46</v>
      </c>
      <c r="J7" s="165">
        <v>1</v>
      </c>
      <c r="K7" s="254">
        <v>100</v>
      </c>
      <c r="L7" s="254"/>
      <c r="M7" s="225">
        <f>IF(N6&lt;8,N6*20*1,IF(N6&lt;15,N6*20*0.7,IF(N6&lt;22,N6*20*0.55,IF(N6&lt;29,N6*20*0.45,IF(N6&lt;36,N6*20*0.4,IF(N6&lt;43,N6*20*0.38))))))</f>
        <v>207</v>
      </c>
      <c r="N7" s="162"/>
      <c r="O7" s="101"/>
    </row>
    <row r="8" spans="1:15" ht="18.75" thickBot="1" x14ac:dyDescent="0.3">
      <c r="A8" s="165">
        <v>60</v>
      </c>
      <c r="B8" s="165"/>
      <c r="C8" s="157" t="s">
        <v>488</v>
      </c>
      <c r="D8" s="264">
        <v>3</v>
      </c>
      <c r="E8" s="165">
        <v>3.58</v>
      </c>
      <c r="F8" s="158"/>
      <c r="G8" s="265">
        <v>8.5399999999999991</v>
      </c>
      <c r="H8" s="159">
        <f t="shared" si="0"/>
        <v>0</v>
      </c>
      <c r="I8" s="265">
        <f t="shared" si="1"/>
        <v>8.5399999999999991</v>
      </c>
      <c r="J8" s="165">
        <v>2</v>
      </c>
      <c r="K8" s="254">
        <v>99</v>
      </c>
      <c r="L8" s="161" t="s">
        <v>44</v>
      </c>
      <c r="M8" s="166">
        <f>IF(N6&lt;8, N6*20*0, IF(N6&lt;15,N6*20*0.3, IF(N6&lt;22, N6*20*0.3, IF(N6 &lt;29, N6*20*0.27, IF(N6&lt;36,N6*20*0.25,IF(N6&lt;43,N6*20*0.22))))))</f>
        <v>124.2</v>
      </c>
      <c r="N8" s="163"/>
      <c r="O8" s="101"/>
    </row>
    <row r="9" spans="1:15" ht="18.75" thickBot="1" x14ac:dyDescent="0.3">
      <c r="A9" s="165">
        <v>60</v>
      </c>
      <c r="B9" s="165"/>
      <c r="C9" s="157" t="s">
        <v>487</v>
      </c>
      <c r="D9" s="264">
        <v>3</v>
      </c>
      <c r="E9" s="266">
        <v>2.19</v>
      </c>
      <c r="F9" s="158"/>
      <c r="G9" s="265">
        <v>8.3699999999999992</v>
      </c>
      <c r="H9" s="159">
        <f t="shared" si="0"/>
        <v>0</v>
      </c>
      <c r="I9" s="265">
        <f t="shared" si="1"/>
        <v>8.3699999999999992</v>
      </c>
      <c r="J9" s="165">
        <v>3</v>
      </c>
      <c r="K9" s="254">
        <v>98</v>
      </c>
      <c r="L9" s="161" t="s">
        <v>44</v>
      </c>
      <c r="M9" s="166">
        <f>IF(N6&lt;8, N6*20*0, IF(N6&lt;15,N6*20*0, IF(N6&lt;22, N6*20*0.15, IF(N6 &lt;29, N6*20*0.17, IF(N6&lt;36,N6*20*0.14,IF(N6&lt;43,N6*20*0.13))))))</f>
        <v>78.2</v>
      </c>
      <c r="N9" s="227"/>
      <c r="O9" s="101"/>
    </row>
    <row r="10" spans="1:15" ht="18.75" thickBot="1" x14ac:dyDescent="0.3">
      <c r="A10" s="165">
        <v>60</v>
      </c>
      <c r="B10" s="165"/>
      <c r="C10" s="157" t="s">
        <v>497</v>
      </c>
      <c r="D10" s="267">
        <v>2</v>
      </c>
      <c r="E10" s="290">
        <v>4.54</v>
      </c>
      <c r="F10" s="158"/>
      <c r="G10" s="265">
        <v>8.31</v>
      </c>
      <c r="H10" s="159">
        <f t="shared" si="0"/>
        <v>0</v>
      </c>
      <c r="I10" s="265">
        <f t="shared" si="1"/>
        <v>8.31</v>
      </c>
      <c r="J10" s="165">
        <v>4</v>
      </c>
      <c r="K10" s="254">
        <v>97</v>
      </c>
      <c r="L10" s="161">
        <v>4</v>
      </c>
      <c r="M10" s="166">
        <f>IF(N6&lt;8, N6*20*0, IF(N6&lt;15,N6*20*0, IF(N6&lt;22, N6*20*0, IF(N6 &lt;29, N6*20*0.11, IF(N6&lt;36,N6*20*0.12,IF(N6&lt;43,N6*20*0.11))))))</f>
        <v>50.6</v>
      </c>
      <c r="N10" s="227">
        <f>N6*5</f>
        <v>115</v>
      </c>
      <c r="O10" s="101"/>
    </row>
    <row r="11" spans="1:15" ht="18.75" thickBot="1" x14ac:dyDescent="0.3">
      <c r="A11" s="165">
        <v>60</v>
      </c>
      <c r="B11" s="165"/>
      <c r="C11" s="157" t="s">
        <v>475</v>
      </c>
      <c r="D11" s="264">
        <v>3</v>
      </c>
      <c r="E11" s="165">
        <v>3.96</v>
      </c>
      <c r="F11" s="158"/>
      <c r="G11" s="265">
        <v>7.7</v>
      </c>
      <c r="H11" s="159">
        <f t="shared" si="0"/>
        <v>0</v>
      </c>
      <c r="I11" s="265">
        <f t="shared" si="1"/>
        <v>7.7</v>
      </c>
      <c r="J11" s="268"/>
      <c r="K11" s="254">
        <v>96</v>
      </c>
      <c r="L11" s="161" t="s">
        <v>44</v>
      </c>
      <c r="M11" s="166"/>
      <c r="N11" s="227"/>
      <c r="O11" s="101"/>
    </row>
    <row r="12" spans="1:15" ht="18.75" thickBot="1" x14ac:dyDescent="0.3">
      <c r="A12" s="165">
        <v>60</v>
      </c>
      <c r="B12" s="165"/>
      <c r="C12" s="157" t="s">
        <v>496</v>
      </c>
      <c r="D12" s="264">
        <v>3</v>
      </c>
      <c r="E12" s="165"/>
      <c r="F12" s="158"/>
      <c r="G12" s="265">
        <v>5.17</v>
      </c>
      <c r="H12" s="159">
        <f t="shared" si="0"/>
        <v>0</v>
      </c>
      <c r="I12" s="265">
        <f t="shared" si="1"/>
        <v>5.17</v>
      </c>
      <c r="J12" s="268"/>
      <c r="K12" s="254">
        <v>95</v>
      </c>
      <c r="L12" s="161" t="s">
        <v>44</v>
      </c>
      <c r="M12" s="225"/>
      <c r="N12" s="162"/>
      <c r="O12" s="101"/>
    </row>
    <row r="13" spans="1:15" ht="18.75" thickBot="1" x14ac:dyDescent="0.3">
      <c r="A13" s="165">
        <v>60</v>
      </c>
      <c r="B13" s="165"/>
      <c r="C13" s="157" t="s">
        <v>474</v>
      </c>
      <c r="D13" s="269">
        <v>3</v>
      </c>
      <c r="E13" s="266"/>
      <c r="F13" s="158"/>
      <c r="G13" s="265">
        <v>4.7699999999999996</v>
      </c>
      <c r="H13" s="159">
        <f t="shared" si="0"/>
        <v>0</v>
      </c>
      <c r="I13" s="265">
        <f t="shared" si="1"/>
        <v>4.7699999999999996</v>
      </c>
      <c r="J13" s="165"/>
      <c r="K13" s="254">
        <v>94</v>
      </c>
      <c r="L13" s="161" t="s">
        <v>44</v>
      </c>
      <c r="M13" s="166"/>
      <c r="N13" s="168"/>
      <c r="O13" s="101"/>
    </row>
    <row r="14" spans="1:15" ht="18.75" thickBot="1" x14ac:dyDescent="0.3">
      <c r="A14" s="165">
        <v>30</v>
      </c>
      <c r="B14" s="165"/>
      <c r="C14" s="157" t="s">
        <v>299</v>
      </c>
      <c r="D14" s="267">
        <v>2</v>
      </c>
      <c r="E14" s="165"/>
      <c r="F14" s="158"/>
      <c r="G14" s="265">
        <v>3.32</v>
      </c>
      <c r="H14" s="159">
        <f t="shared" si="0"/>
        <v>0</v>
      </c>
      <c r="I14" s="265">
        <f t="shared" si="1"/>
        <v>3.32</v>
      </c>
      <c r="J14" s="165"/>
      <c r="K14" s="254">
        <v>93</v>
      </c>
      <c r="L14" s="161" t="s">
        <v>44</v>
      </c>
      <c r="M14" s="162"/>
      <c r="N14" s="227"/>
      <c r="O14" s="101"/>
    </row>
    <row r="15" spans="1:15" ht="18.75" thickBot="1" x14ac:dyDescent="0.3">
      <c r="A15" s="165">
        <v>60</v>
      </c>
      <c r="B15" s="165"/>
      <c r="C15" s="157" t="s">
        <v>476</v>
      </c>
      <c r="D15" s="264">
        <v>2</v>
      </c>
      <c r="E15" s="224"/>
      <c r="F15" s="158"/>
      <c r="G15" s="265">
        <v>1.84</v>
      </c>
      <c r="H15" s="159">
        <f t="shared" si="0"/>
        <v>0</v>
      </c>
      <c r="I15" s="265">
        <f t="shared" si="1"/>
        <v>1.84</v>
      </c>
      <c r="J15" s="165"/>
      <c r="K15" s="254">
        <v>92</v>
      </c>
      <c r="L15" s="161" t="s">
        <v>44</v>
      </c>
      <c r="M15" s="166"/>
      <c r="N15" s="168"/>
      <c r="O15" s="101"/>
    </row>
    <row r="16" spans="1:15" ht="18.75" thickBot="1" x14ac:dyDescent="0.3">
      <c r="A16" s="165">
        <v>60</v>
      </c>
      <c r="B16" s="165"/>
      <c r="C16" s="157" t="s">
        <v>489</v>
      </c>
      <c r="D16" s="264">
        <v>1</v>
      </c>
      <c r="E16" s="266"/>
      <c r="F16" s="158"/>
      <c r="G16" s="265">
        <v>1.46</v>
      </c>
      <c r="H16" s="159">
        <f t="shared" si="0"/>
        <v>0</v>
      </c>
      <c r="I16" s="265">
        <f t="shared" si="1"/>
        <v>1.46</v>
      </c>
      <c r="J16" s="268"/>
      <c r="K16" s="254">
        <v>91</v>
      </c>
      <c r="L16"/>
      <c r="M16" s="201"/>
      <c r="N16" s="171"/>
      <c r="O16" s="101"/>
    </row>
    <row r="17" spans="1:15" ht="18.75" thickBot="1" x14ac:dyDescent="0.3">
      <c r="A17" s="165">
        <v>60</v>
      </c>
      <c r="B17" s="165"/>
      <c r="C17" s="157" t="s">
        <v>492</v>
      </c>
      <c r="D17" s="264">
        <v>1</v>
      </c>
      <c r="E17" s="266"/>
      <c r="F17" s="158"/>
      <c r="G17" s="265">
        <v>0.64</v>
      </c>
      <c r="H17" s="159">
        <f t="shared" si="0"/>
        <v>0</v>
      </c>
      <c r="I17" s="265">
        <f t="shared" si="1"/>
        <v>0.64</v>
      </c>
      <c r="J17" s="165"/>
      <c r="K17" s="254">
        <v>90</v>
      </c>
      <c r="L17" s="161" t="s">
        <v>44</v>
      </c>
      <c r="M17" s="201"/>
      <c r="N17" s="171"/>
      <c r="O17" s="101"/>
    </row>
    <row r="18" spans="1:15" ht="18.75" thickBot="1" x14ac:dyDescent="0.3">
      <c r="A18" s="165">
        <v>30</v>
      </c>
      <c r="B18" s="165"/>
      <c r="C18" s="157" t="s">
        <v>448</v>
      </c>
      <c r="D18" s="264">
        <v>1</v>
      </c>
      <c r="E18" s="266"/>
      <c r="F18" s="158"/>
      <c r="G18" s="265">
        <v>0.6</v>
      </c>
      <c r="H18" s="159">
        <f t="shared" si="0"/>
        <v>0</v>
      </c>
      <c r="I18" s="265">
        <f t="shared" si="1"/>
        <v>0.6</v>
      </c>
      <c r="J18" s="165"/>
      <c r="K18" s="254">
        <v>89</v>
      </c>
      <c r="L18" s="161" t="s">
        <v>44</v>
      </c>
      <c r="M18" s="166"/>
      <c r="N18" s="168"/>
      <c r="O18" s="101"/>
    </row>
    <row r="19" spans="1:15" ht="18.75" thickBot="1" x14ac:dyDescent="0.3">
      <c r="A19" s="165">
        <v>30</v>
      </c>
      <c r="B19" s="165"/>
      <c r="C19" s="157" t="s">
        <v>50</v>
      </c>
      <c r="D19" s="264">
        <v>0</v>
      </c>
      <c r="E19" s="165"/>
      <c r="F19" s="158"/>
      <c r="G19" s="265">
        <v>0</v>
      </c>
      <c r="H19" s="159">
        <f t="shared" si="0"/>
        <v>0</v>
      </c>
      <c r="I19" s="265">
        <f t="shared" si="1"/>
        <v>0</v>
      </c>
      <c r="J19" s="268"/>
      <c r="K19" s="254">
        <v>84</v>
      </c>
      <c r="L19" s="161" t="s">
        <v>44</v>
      </c>
      <c r="M19" s="166"/>
      <c r="N19" s="168"/>
      <c r="O19" s="101"/>
    </row>
    <row r="20" spans="1:15" ht="18.75" thickBot="1" x14ac:dyDescent="0.3">
      <c r="A20" s="165"/>
      <c r="B20" s="165"/>
      <c r="C20" s="157"/>
      <c r="D20" s="264"/>
      <c r="E20" s="165"/>
      <c r="F20" s="158"/>
      <c r="G20" s="265"/>
      <c r="H20" s="159"/>
      <c r="I20" s="265"/>
      <c r="J20" s="268"/>
      <c r="K20" s="254"/>
      <c r="L20" s="161"/>
      <c r="M20" s="166"/>
      <c r="N20" s="168"/>
      <c r="O20" s="101"/>
    </row>
    <row r="21" spans="1:15" ht="18.75" thickBot="1" x14ac:dyDescent="0.3">
      <c r="A21" s="165"/>
      <c r="B21" s="165"/>
      <c r="C21" s="157"/>
      <c r="D21" s="264"/>
      <c r="E21" s="165"/>
      <c r="F21" s="158"/>
      <c r="G21" s="265"/>
      <c r="H21" s="159"/>
      <c r="I21" s="265"/>
      <c r="J21" s="268"/>
      <c r="K21" s="254"/>
      <c r="L21" s="161"/>
      <c r="M21" s="166"/>
      <c r="N21" s="168"/>
      <c r="O21" s="101"/>
    </row>
    <row r="22" spans="1:15" ht="18.75" thickBot="1" x14ac:dyDescent="0.3">
      <c r="A22" s="165"/>
      <c r="B22" s="165"/>
      <c r="C22" s="157"/>
      <c r="D22" s="264"/>
      <c r="E22" s="165"/>
      <c r="F22" s="158"/>
      <c r="G22" s="265"/>
      <c r="H22" s="159"/>
      <c r="I22" s="265"/>
      <c r="J22" s="268"/>
      <c r="K22" s="254"/>
      <c r="L22" s="161"/>
      <c r="M22" s="166"/>
      <c r="N22" s="168"/>
      <c r="O22" s="101"/>
    </row>
    <row r="23" spans="1:15" ht="18.75" thickBot="1" x14ac:dyDescent="0.3">
      <c r="A23" s="165"/>
      <c r="B23" s="165"/>
      <c r="C23" s="157"/>
      <c r="D23" s="264"/>
      <c r="E23" s="266"/>
      <c r="F23" s="158"/>
      <c r="G23" s="265"/>
      <c r="H23" s="159"/>
      <c r="I23" s="265"/>
      <c r="J23" s="268"/>
      <c r="K23" s="254"/>
      <c r="L23" s="161"/>
      <c r="M23" s="166"/>
      <c r="N23" s="168"/>
      <c r="O23" s="101"/>
    </row>
    <row r="24" spans="1:15" ht="18.75" thickBot="1" x14ac:dyDescent="0.3">
      <c r="A24" s="165"/>
      <c r="B24" s="165"/>
      <c r="C24" s="157"/>
      <c r="D24" s="264">
        <v>0</v>
      </c>
      <c r="E24" s="165"/>
      <c r="F24" s="158"/>
      <c r="G24" s="265"/>
      <c r="H24" s="159"/>
      <c r="I24" s="265"/>
      <c r="J24" s="268"/>
      <c r="K24" s="254"/>
      <c r="L24" s="161"/>
      <c r="M24" s="166"/>
      <c r="N24" s="168"/>
      <c r="O24" s="101"/>
    </row>
    <row r="25" spans="1:15" ht="18.75" thickBot="1" x14ac:dyDescent="0.3">
      <c r="A25" s="165"/>
      <c r="B25" s="165"/>
      <c r="C25" s="157"/>
      <c r="D25" s="264"/>
      <c r="E25" s="266"/>
      <c r="F25" s="158"/>
      <c r="G25" s="270"/>
      <c r="H25" s="159"/>
      <c r="I25" s="265"/>
      <c r="J25" s="268"/>
      <c r="K25" s="254"/>
      <c r="L25" s="161"/>
      <c r="M25" s="166"/>
      <c r="N25" s="168"/>
      <c r="O25" s="101"/>
    </row>
    <row r="26" spans="1:15" ht="18.75" thickBot="1" x14ac:dyDescent="0.3">
      <c r="A26" s="165"/>
      <c r="B26" s="165"/>
      <c r="C26" s="157"/>
      <c r="D26" s="264"/>
      <c r="E26" s="266"/>
      <c r="F26" s="158"/>
      <c r="G26" s="270"/>
      <c r="H26" s="159"/>
      <c r="I26" s="265"/>
      <c r="J26" s="268"/>
      <c r="K26" s="254"/>
      <c r="L26" s="161"/>
      <c r="M26" s="166"/>
      <c r="N26" s="168"/>
      <c r="O26" s="101"/>
    </row>
    <row r="27" spans="1:15" ht="18.75" thickBot="1" x14ac:dyDescent="0.3">
      <c r="A27" s="165"/>
      <c r="B27" s="165"/>
      <c r="C27" s="157"/>
      <c r="D27" s="264"/>
      <c r="E27" s="266"/>
      <c r="F27" s="158"/>
      <c r="G27" s="270"/>
      <c r="H27" s="159"/>
      <c r="I27" s="265"/>
      <c r="J27" s="268"/>
      <c r="K27" s="254"/>
      <c r="L27" s="161"/>
      <c r="M27" s="166"/>
      <c r="N27" s="168"/>
      <c r="O27" s="101"/>
    </row>
    <row r="28" spans="1:15" ht="18.75" thickBot="1" x14ac:dyDescent="0.3">
      <c r="A28" s="165"/>
      <c r="B28" s="165"/>
      <c r="C28" s="157"/>
      <c r="D28" s="264"/>
      <c r="E28" s="266"/>
      <c r="F28" s="158"/>
      <c r="G28" s="265"/>
      <c r="H28" s="159"/>
      <c r="I28" s="265"/>
      <c r="J28" s="268"/>
      <c r="K28" s="254"/>
      <c r="L28" s="161"/>
      <c r="M28" s="166"/>
      <c r="N28" s="168"/>
      <c r="O28" s="101"/>
    </row>
    <row r="29" spans="1:15" ht="18" x14ac:dyDescent="0.25">
      <c r="A29" s="202"/>
      <c r="B29" s="202"/>
      <c r="C29" s="202"/>
      <c r="D29" s="202"/>
      <c r="E29" s="202"/>
      <c r="F29" s="202"/>
      <c r="G29" s="202"/>
      <c r="H29" s="202"/>
      <c r="I29" s="202"/>
      <c r="J29" s="202"/>
      <c r="K29" s="291"/>
      <c r="L29" s="173" t="s">
        <v>44</v>
      </c>
      <c r="M29" s="202"/>
      <c r="N29" s="202"/>
      <c r="O29" s="101"/>
    </row>
    <row r="30" spans="1:15" ht="18.75" x14ac:dyDescent="0.3">
      <c r="A30" s="202"/>
      <c r="B30" s="202"/>
      <c r="C30" s="207"/>
      <c r="D30" s="202"/>
      <c r="E30" s="202"/>
      <c r="F30" s="202"/>
      <c r="G30" s="202"/>
      <c r="H30" s="202"/>
      <c r="I30" s="202"/>
      <c r="J30" s="202"/>
      <c r="K30" s="291"/>
      <c r="L30" s="173"/>
      <c r="M30" s="202"/>
      <c r="N30" s="202"/>
      <c r="O30" s="101"/>
    </row>
    <row r="31" spans="1:15" ht="18" x14ac:dyDescent="0.25">
      <c r="A31" s="202"/>
      <c r="B31" s="202"/>
      <c r="C31" s="172"/>
      <c r="D31" s="172"/>
      <c r="E31" s="172"/>
      <c r="F31" s="172"/>
      <c r="G31" s="172" t="s">
        <v>79</v>
      </c>
      <c r="H31" s="204">
        <f>N6*30</f>
        <v>690</v>
      </c>
      <c r="I31" s="202"/>
      <c r="J31" s="202"/>
      <c r="K31" s="262"/>
      <c r="L31" s="173"/>
      <c r="M31" s="202"/>
      <c r="N31" s="202"/>
      <c r="O31" s="101"/>
    </row>
    <row r="32" spans="1:15" ht="18" x14ac:dyDescent="0.25">
      <c r="A32" s="202"/>
      <c r="B32" s="205" t="s">
        <v>75</v>
      </c>
      <c r="C32" s="176" t="s">
        <v>22</v>
      </c>
      <c r="D32" s="202">
        <f>SUM(D7:D28)</f>
        <v>27</v>
      </c>
      <c r="E32" s="172"/>
      <c r="F32" s="176"/>
      <c r="G32" s="172" t="s">
        <v>80</v>
      </c>
      <c r="H32" s="204">
        <f>SUM(M7:M28)</f>
        <v>460</v>
      </c>
      <c r="I32" s="202"/>
      <c r="J32" s="202"/>
      <c r="K32" s="262"/>
      <c r="L32" s="173"/>
      <c r="M32" s="202"/>
      <c r="N32" s="202"/>
      <c r="O32" s="101"/>
    </row>
    <row r="33" spans="1:15" ht="18" x14ac:dyDescent="0.25">
      <c r="A33" s="202"/>
      <c r="B33" s="202"/>
      <c r="C33" s="176" t="s">
        <v>23</v>
      </c>
      <c r="D33" s="206">
        <f>SUM(I7:I28)</f>
        <v>62.180000000000014</v>
      </c>
      <c r="E33" s="172"/>
      <c r="F33" s="172"/>
      <c r="G33" s="172" t="s">
        <v>81</v>
      </c>
      <c r="H33" s="204">
        <f>SUM(N6*5)</f>
        <v>115</v>
      </c>
      <c r="I33" s="202"/>
      <c r="J33" s="202"/>
      <c r="K33" s="262"/>
      <c r="L33" s="173"/>
      <c r="M33" s="202"/>
      <c r="N33" s="202"/>
      <c r="O33" s="101"/>
    </row>
    <row r="34" spans="1:15" ht="18" x14ac:dyDescent="0.25">
      <c r="A34" s="202"/>
      <c r="B34" s="202"/>
      <c r="C34" s="176" t="s">
        <v>145</v>
      </c>
      <c r="D34" s="206">
        <f>D33/D32</f>
        <v>2.3029629629629635</v>
      </c>
      <c r="E34" s="172"/>
      <c r="F34" s="172"/>
      <c r="G34" s="172" t="s">
        <v>83</v>
      </c>
      <c r="H34" s="204">
        <f>SUM(H32:H33)</f>
        <v>575</v>
      </c>
      <c r="I34" s="202"/>
      <c r="J34" s="202"/>
      <c r="K34" s="262"/>
      <c r="L34" s="173"/>
      <c r="M34" s="202"/>
      <c r="N34" s="202"/>
      <c r="O34" s="101"/>
    </row>
    <row r="35" spans="1:15" ht="18" x14ac:dyDescent="0.25">
      <c r="A35" s="202"/>
      <c r="B35" s="202"/>
      <c r="C35" s="202"/>
      <c r="D35" s="202"/>
      <c r="E35" s="172"/>
      <c r="F35" s="172"/>
      <c r="G35" s="172" t="s">
        <v>82</v>
      </c>
      <c r="H35" s="204">
        <f>SUM(N6*5)</f>
        <v>115</v>
      </c>
      <c r="I35" s="202"/>
      <c r="J35" s="202"/>
      <c r="K35" s="262"/>
      <c r="L35" s="173"/>
      <c r="M35" s="202"/>
      <c r="N35" s="202"/>
      <c r="O35" s="101"/>
    </row>
    <row r="36" spans="1:15" ht="18" x14ac:dyDescent="0.25">
      <c r="A36" s="202"/>
      <c r="B36" s="1"/>
      <c r="C36" s="1"/>
      <c r="D36" s="202"/>
      <c r="E36" s="202"/>
      <c r="F36" s="202"/>
      <c r="G36" s="202"/>
      <c r="H36" s="202"/>
      <c r="I36" s="202"/>
      <c r="J36" s="202"/>
      <c r="K36" s="230"/>
      <c r="L36" s="172"/>
      <c r="M36" s="202"/>
      <c r="N36" s="202"/>
      <c r="O36" s="101"/>
    </row>
    <row r="37" spans="1:15" ht="18" x14ac:dyDescent="0.25">
      <c r="A37" s="202"/>
      <c r="B37" s="202"/>
      <c r="C37" s="1"/>
      <c r="D37" s="202"/>
      <c r="E37" s="202"/>
      <c r="F37" s="202"/>
      <c r="G37" s="202"/>
      <c r="H37" s="202"/>
      <c r="I37" s="202"/>
      <c r="J37" s="202"/>
      <c r="K37" s="262"/>
      <c r="L37" s="173"/>
      <c r="M37" s="202"/>
      <c r="N37" s="202"/>
      <c r="O37" s="101"/>
    </row>
    <row r="38" spans="1:15" ht="18" x14ac:dyDescent="0.25">
      <c r="B38" s="202"/>
      <c r="D38" s="202"/>
      <c r="G38" s="94"/>
      <c r="H38" s="94"/>
    </row>
    <row r="39" spans="1:15" ht="18" x14ac:dyDescent="0.25">
      <c r="B39" s="202"/>
      <c r="D39" s="202"/>
      <c r="G39" s="94"/>
      <c r="H39" s="94"/>
    </row>
    <row r="40" spans="1:15" ht="18" x14ac:dyDescent="0.25">
      <c r="B40" s="202"/>
      <c r="D40" s="202"/>
      <c r="G40" s="94"/>
      <c r="H40" s="94"/>
    </row>
    <row r="41" spans="1:15" ht="18" x14ac:dyDescent="0.25">
      <c r="B41" s="202"/>
      <c r="D41" s="202"/>
      <c r="G41" s="94"/>
      <c r="H41" s="94"/>
    </row>
    <row r="42" spans="1:15" ht="18" x14ac:dyDescent="0.25">
      <c r="B42" s="202"/>
      <c r="D42" s="202"/>
      <c r="G42" s="94"/>
      <c r="H42" s="94"/>
    </row>
    <row r="43" spans="1:15" ht="18" x14ac:dyDescent="0.25">
      <c r="B43" s="202"/>
      <c r="D43" s="202"/>
    </row>
  </sheetData>
  <sortState xmlns:xlrd2="http://schemas.microsoft.com/office/spreadsheetml/2017/richdata2" ref="A7:I24">
    <sortCondition descending="1" ref="I7:I24"/>
  </sortState>
  <mergeCells count="2">
    <mergeCell ref="A1:K1"/>
    <mergeCell ref="C4:D4"/>
  </mergeCells>
  <pageMargins left="0.25" right="0.25" top="0.5" bottom="0.75" header="0.05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39"/>
  <sheetViews>
    <sheetView topLeftCell="A10" workbookViewId="0">
      <selection activeCell="C13" sqref="C13"/>
    </sheetView>
  </sheetViews>
  <sheetFormatPr defaultRowHeight="12.75" x14ac:dyDescent="0.2"/>
  <cols>
    <col min="1" max="1" width="10.140625" customWidth="1"/>
    <col min="2" max="2" width="13.140625" customWidth="1"/>
    <col min="3" max="3" width="41.85546875" customWidth="1"/>
    <col min="4" max="4" width="12.5703125" customWidth="1"/>
    <col min="5" max="5" width="13.42578125" customWidth="1"/>
    <col min="6" max="6" width="10.85546875" customWidth="1"/>
    <col min="7" max="7" width="24.28515625" customWidth="1"/>
    <col min="8" max="8" width="14.5703125" customWidth="1"/>
    <col min="9" max="10" width="13.42578125" customWidth="1"/>
    <col min="11" max="12" width="13.42578125" style="4" customWidth="1"/>
    <col min="13" max="13" width="15.5703125" customWidth="1"/>
    <col min="14" max="14" width="13.42578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4" ht="18" x14ac:dyDescent="0.25">
      <c r="A1" s="382" t="s">
        <v>74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233"/>
      <c r="M1" s="202"/>
      <c r="N1" s="202"/>
    </row>
    <row r="2" spans="1:14" ht="18" x14ac:dyDescent="0.2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3"/>
      <c r="L2" s="203"/>
      <c r="M2" s="202"/>
      <c r="N2" s="202"/>
    </row>
    <row r="3" spans="1:14" ht="18.75" thickBot="1" x14ac:dyDescent="0.3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</row>
    <row r="4" spans="1:14" ht="19.5" thickBot="1" x14ac:dyDescent="0.35">
      <c r="A4" s="146" t="s">
        <v>13</v>
      </c>
      <c r="B4" s="147"/>
      <c r="C4" s="383">
        <v>45164</v>
      </c>
      <c r="D4" s="384"/>
      <c r="E4" s="189"/>
      <c r="F4" s="189"/>
      <c r="G4" s="146" t="s">
        <v>288</v>
      </c>
      <c r="H4" s="147" t="s">
        <v>495</v>
      </c>
      <c r="I4" s="190"/>
      <c r="J4" s="191"/>
      <c r="K4" s="192"/>
      <c r="L4" s="192"/>
      <c r="M4" s="192"/>
      <c r="N4" s="192"/>
    </row>
    <row r="5" spans="1:14" ht="31.5" customHeight="1" thickBot="1" x14ac:dyDescent="0.3">
      <c r="A5" s="192"/>
      <c r="B5" s="192"/>
      <c r="C5" s="192"/>
      <c r="D5" s="192"/>
      <c r="E5" s="192"/>
      <c r="F5" s="192"/>
      <c r="G5" s="192"/>
      <c r="H5" s="192"/>
      <c r="I5" s="192"/>
      <c r="J5" s="193"/>
      <c r="K5" s="192"/>
      <c r="L5" s="192"/>
      <c r="M5" s="192"/>
      <c r="N5" s="153" t="s">
        <v>84</v>
      </c>
    </row>
    <row r="6" spans="1:14" ht="36.75" thickBot="1" x14ac:dyDescent="0.25">
      <c r="A6" s="153" t="s">
        <v>53</v>
      </c>
      <c r="B6" s="153" t="s">
        <v>76</v>
      </c>
      <c r="C6" s="154" t="s">
        <v>1</v>
      </c>
      <c r="D6" s="153" t="s">
        <v>54</v>
      </c>
      <c r="E6" s="153" t="s">
        <v>17</v>
      </c>
      <c r="F6" s="153" t="s">
        <v>55</v>
      </c>
      <c r="G6" s="153" t="s">
        <v>19</v>
      </c>
      <c r="H6" s="155" t="s">
        <v>20</v>
      </c>
      <c r="I6" s="153" t="s">
        <v>85</v>
      </c>
      <c r="J6" s="153" t="s">
        <v>0</v>
      </c>
      <c r="K6" s="153" t="s">
        <v>27</v>
      </c>
      <c r="L6" s="153" t="s">
        <v>62</v>
      </c>
      <c r="M6" s="153" t="s">
        <v>78</v>
      </c>
      <c r="N6" s="153">
        <f>SUM(A7:A46)/30</f>
        <v>31</v>
      </c>
    </row>
    <row r="7" spans="1:14" ht="19.5" thickBot="1" x14ac:dyDescent="0.3">
      <c r="A7" s="156">
        <v>60</v>
      </c>
      <c r="B7" s="156"/>
      <c r="C7" s="157" t="s">
        <v>618</v>
      </c>
      <c r="D7" s="158">
        <v>3</v>
      </c>
      <c r="E7" s="198">
        <v>7.35</v>
      </c>
      <c r="F7" s="158"/>
      <c r="G7" s="159">
        <v>11.51</v>
      </c>
      <c r="H7" s="159">
        <f t="shared" ref="H7:H24" si="0">F7*0.5</f>
        <v>0</v>
      </c>
      <c r="I7" s="159">
        <f t="shared" ref="I7:I24" si="1">G7-H7</f>
        <v>11.51</v>
      </c>
      <c r="J7" s="194">
        <v>1</v>
      </c>
      <c r="K7" s="161">
        <v>100</v>
      </c>
      <c r="L7" s="161"/>
      <c r="M7" s="195">
        <f>IF(N6&lt;8,N6*20*1,IF(N6&lt;15,N6*20*0.7,IF(N6&lt;22,N6*20*0.55,IF(N6&lt;29,N6*20*0.45,IF(N6&lt;36,N6*20*0.4,IF(N6&lt;43,N6*20*0.38))))))</f>
        <v>248</v>
      </c>
      <c r="N7" s="273">
        <f>N6*5</f>
        <v>155</v>
      </c>
    </row>
    <row r="8" spans="1:14" ht="19.5" thickBot="1" x14ac:dyDescent="0.3">
      <c r="A8" s="156">
        <v>60</v>
      </c>
      <c r="B8" s="156"/>
      <c r="C8" s="157" t="s">
        <v>474</v>
      </c>
      <c r="D8" s="158">
        <v>3</v>
      </c>
      <c r="E8" s="167"/>
      <c r="F8" s="158"/>
      <c r="G8" s="159">
        <v>9.16</v>
      </c>
      <c r="H8" s="159">
        <f t="shared" si="0"/>
        <v>0</v>
      </c>
      <c r="I8" s="159">
        <f t="shared" si="1"/>
        <v>9.16</v>
      </c>
      <c r="J8" s="194">
        <v>2</v>
      </c>
      <c r="K8" s="161">
        <v>99</v>
      </c>
      <c r="L8" s="161">
        <v>4</v>
      </c>
      <c r="M8" s="195">
        <f>IF(N6&lt;8, N6*20*0, IF(N6&lt;15,N6*20*0.3, IF(N6&lt;22, N6*20*0.3, IF(N6 &lt;29, N6*20*0.27, IF(N6&lt;36,N6*20*0.25,IF(N6&lt;43,N6*20*0.22))))))</f>
        <v>155</v>
      </c>
      <c r="N8" s="273"/>
    </row>
    <row r="9" spans="1:14" ht="19.5" thickBot="1" x14ac:dyDescent="0.3">
      <c r="A9" s="156">
        <v>60</v>
      </c>
      <c r="B9" s="156"/>
      <c r="C9" s="157" t="s">
        <v>488</v>
      </c>
      <c r="D9" s="158">
        <v>3</v>
      </c>
      <c r="E9" s="167"/>
      <c r="F9" s="158"/>
      <c r="G9" s="159">
        <v>7.9</v>
      </c>
      <c r="H9" s="159">
        <f t="shared" si="0"/>
        <v>0</v>
      </c>
      <c r="I9" s="159">
        <f t="shared" si="1"/>
        <v>7.9</v>
      </c>
      <c r="J9" s="194">
        <v>3</v>
      </c>
      <c r="K9" s="161">
        <v>98</v>
      </c>
      <c r="L9" s="161"/>
      <c r="M9" s="197">
        <f>IF(N6&lt;8, N6*20*0, IF(N6&lt;15,N6*20*0, IF(N6&lt;22, N6*20*0.15, IF(N6 &lt;29, N6*20*0.17, IF(N6&lt;36,N6*20*0.14,IF(N6&lt;43,N6*20*0.13))))))</f>
        <v>86.800000000000011</v>
      </c>
      <c r="N9" s="163"/>
    </row>
    <row r="10" spans="1:14" ht="19.5" thickBot="1" x14ac:dyDescent="0.3">
      <c r="A10" s="156">
        <v>60</v>
      </c>
      <c r="B10" s="226"/>
      <c r="C10" s="157" t="s">
        <v>557</v>
      </c>
      <c r="D10" s="158">
        <v>3</v>
      </c>
      <c r="E10" s="156">
        <v>3.9</v>
      </c>
      <c r="F10" s="158"/>
      <c r="G10" s="159">
        <v>7.64</v>
      </c>
      <c r="H10" s="159">
        <f t="shared" si="0"/>
        <v>0</v>
      </c>
      <c r="I10" s="159">
        <f t="shared" si="1"/>
        <v>7.64</v>
      </c>
      <c r="J10" s="194">
        <v>4</v>
      </c>
      <c r="K10" s="161">
        <v>97</v>
      </c>
      <c r="L10" s="161"/>
      <c r="M10" s="197">
        <f>IF(N6&lt;8, N6*20*0, IF(N6&lt;15,N6*20*0, IF(N6&lt;22, N6*20*0, IF(N6 &lt;29, N6*20*0.11, IF(N6&lt;36,N6*20*0.12,IF(N6&lt;43,N6*20*0.11))))))</f>
        <v>74.399999999999991</v>
      </c>
      <c r="N10" s="200"/>
    </row>
    <row r="11" spans="1:14" ht="19.5" thickBot="1" x14ac:dyDescent="0.3">
      <c r="A11" s="156">
        <v>60</v>
      </c>
      <c r="B11" s="156"/>
      <c r="C11" s="157" t="s">
        <v>616</v>
      </c>
      <c r="D11" s="158">
        <v>3</v>
      </c>
      <c r="E11" s="167">
        <v>3.5</v>
      </c>
      <c r="F11" s="158"/>
      <c r="G11" s="159">
        <v>6.54</v>
      </c>
      <c r="H11" s="159">
        <f t="shared" si="0"/>
        <v>0</v>
      </c>
      <c r="I11" s="159">
        <f t="shared" si="1"/>
        <v>6.54</v>
      </c>
      <c r="J11" s="261">
        <v>5</v>
      </c>
      <c r="K11" s="161">
        <v>96</v>
      </c>
      <c r="L11" s="161"/>
      <c r="M11" s="197">
        <f>IF(N6&lt;8, N6*20*0, IF(N6&lt;15,N6*20*0, IF(N6&lt;22, N6*20*0, IF(N6 &lt;29, N6*20*0, IF(N6&lt;36,N6*20*0.09,IF(N6&lt;43,N6*20*0.09))))))</f>
        <v>55.8</v>
      </c>
      <c r="N11" s="162"/>
    </row>
    <row r="12" spans="1:14" ht="18.75" thickBot="1" x14ac:dyDescent="0.3">
      <c r="A12" s="156">
        <v>60</v>
      </c>
      <c r="B12" s="156"/>
      <c r="C12" s="157" t="s">
        <v>487</v>
      </c>
      <c r="D12" s="156">
        <v>3</v>
      </c>
      <c r="E12" s="167">
        <v>3.55</v>
      </c>
      <c r="F12" s="158"/>
      <c r="G12" s="159">
        <v>6.08</v>
      </c>
      <c r="H12" s="159">
        <f t="shared" si="0"/>
        <v>0</v>
      </c>
      <c r="I12" s="159">
        <f t="shared" si="1"/>
        <v>6.08</v>
      </c>
      <c r="J12" s="156"/>
      <c r="K12" s="161">
        <v>95</v>
      </c>
      <c r="L12" s="161"/>
      <c r="M12" s="225"/>
      <c r="N12" s="171"/>
    </row>
    <row r="13" spans="1:14" ht="18.75" thickBot="1" x14ac:dyDescent="0.3">
      <c r="A13" s="156">
        <v>60</v>
      </c>
      <c r="B13" s="156"/>
      <c r="C13" s="157" t="s">
        <v>620</v>
      </c>
      <c r="D13" s="158">
        <v>2</v>
      </c>
      <c r="E13" s="167"/>
      <c r="F13" s="158"/>
      <c r="G13" s="159">
        <v>4.67</v>
      </c>
      <c r="H13" s="159">
        <f t="shared" si="0"/>
        <v>0</v>
      </c>
      <c r="I13" s="159">
        <f t="shared" si="1"/>
        <v>4.67</v>
      </c>
      <c r="J13" s="156"/>
      <c r="K13" s="161">
        <v>94</v>
      </c>
      <c r="L13" s="161"/>
      <c r="M13" s="201"/>
      <c r="N13" s="171"/>
    </row>
    <row r="14" spans="1:14" ht="18.75" thickBot="1" x14ac:dyDescent="0.3">
      <c r="A14" s="156">
        <v>60</v>
      </c>
      <c r="B14" s="156"/>
      <c r="C14" s="157" t="s">
        <v>619</v>
      </c>
      <c r="D14" s="158">
        <v>2</v>
      </c>
      <c r="E14" s="156"/>
      <c r="F14" s="158"/>
      <c r="G14" s="159">
        <v>3.39</v>
      </c>
      <c r="H14" s="159">
        <f t="shared" si="0"/>
        <v>0</v>
      </c>
      <c r="I14" s="159">
        <f t="shared" si="1"/>
        <v>3.39</v>
      </c>
      <c r="J14" s="170"/>
      <c r="K14" s="161">
        <v>93</v>
      </c>
      <c r="L14" s="161"/>
      <c r="M14" s="201"/>
      <c r="N14" s="171"/>
    </row>
    <row r="15" spans="1:14" ht="18.75" thickBot="1" x14ac:dyDescent="0.3">
      <c r="A15" s="156">
        <v>60</v>
      </c>
      <c r="B15" s="156"/>
      <c r="C15" s="157" t="s">
        <v>592</v>
      </c>
      <c r="D15" s="158">
        <v>1</v>
      </c>
      <c r="E15" s="167"/>
      <c r="F15" s="158"/>
      <c r="G15" s="159">
        <v>3.01</v>
      </c>
      <c r="H15" s="159">
        <f t="shared" si="0"/>
        <v>0</v>
      </c>
      <c r="I15" s="159">
        <f t="shared" si="1"/>
        <v>3.01</v>
      </c>
      <c r="J15" s="156"/>
      <c r="K15" s="161">
        <v>92</v>
      </c>
      <c r="L15" s="161"/>
      <c r="M15" s="201"/>
      <c r="N15" s="171"/>
    </row>
    <row r="16" spans="1:14" ht="19.5" thickBot="1" x14ac:dyDescent="0.3">
      <c r="A16" s="156">
        <v>30</v>
      </c>
      <c r="B16" s="156"/>
      <c r="C16" s="157" t="s">
        <v>303</v>
      </c>
      <c r="D16" s="158">
        <v>3</v>
      </c>
      <c r="E16" s="274"/>
      <c r="F16" s="158"/>
      <c r="G16" s="159">
        <v>2.94</v>
      </c>
      <c r="H16" s="159">
        <f t="shared" si="0"/>
        <v>0</v>
      </c>
      <c r="I16" s="159">
        <f t="shared" si="1"/>
        <v>2.94</v>
      </c>
      <c r="J16" s="156"/>
      <c r="K16" s="161">
        <v>91</v>
      </c>
      <c r="L16" s="161"/>
      <c r="M16" s="201"/>
      <c r="N16" s="171"/>
    </row>
    <row r="17" spans="1:14" ht="18.75" thickBot="1" x14ac:dyDescent="0.3">
      <c r="A17" s="156">
        <v>60</v>
      </c>
      <c r="B17" s="156"/>
      <c r="C17" s="157" t="s">
        <v>476</v>
      </c>
      <c r="D17" s="158">
        <v>2</v>
      </c>
      <c r="E17" s="167"/>
      <c r="F17" s="158"/>
      <c r="G17" s="159">
        <v>2.72</v>
      </c>
      <c r="H17" s="159">
        <f t="shared" si="0"/>
        <v>0</v>
      </c>
      <c r="I17" s="159">
        <f t="shared" si="1"/>
        <v>2.72</v>
      </c>
      <c r="J17" s="156"/>
      <c r="K17" s="161">
        <v>90</v>
      </c>
      <c r="L17" s="161"/>
      <c r="M17" s="201"/>
      <c r="N17" s="171"/>
    </row>
    <row r="18" spans="1:14" ht="18.75" thickBot="1" x14ac:dyDescent="0.3">
      <c r="A18" s="156">
        <v>30</v>
      </c>
      <c r="B18" s="156"/>
      <c r="C18" s="157" t="s">
        <v>499</v>
      </c>
      <c r="D18" s="158">
        <v>2</v>
      </c>
      <c r="E18" s="167"/>
      <c r="F18" s="158"/>
      <c r="G18" s="159">
        <v>1.87</v>
      </c>
      <c r="H18" s="159">
        <f t="shared" si="0"/>
        <v>0</v>
      </c>
      <c r="I18" s="159">
        <f t="shared" si="1"/>
        <v>1.87</v>
      </c>
      <c r="J18" s="156"/>
      <c r="K18" s="161">
        <v>89</v>
      </c>
      <c r="L18" s="161"/>
      <c r="M18" s="201"/>
      <c r="N18" s="171"/>
    </row>
    <row r="19" spans="1:14" ht="19.5" thickBot="1" x14ac:dyDescent="0.3">
      <c r="A19" s="156">
        <v>60</v>
      </c>
      <c r="B19" s="374"/>
      <c r="C19" s="229" t="s">
        <v>475</v>
      </c>
      <c r="D19" s="158">
        <v>1</v>
      </c>
      <c r="E19" s="301"/>
      <c r="F19" s="158">
        <v>1</v>
      </c>
      <c r="G19" s="159">
        <v>1.65</v>
      </c>
      <c r="H19" s="159">
        <f t="shared" si="0"/>
        <v>0.5</v>
      </c>
      <c r="I19" s="159">
        <f t="shared" si="1"/>
        <v>1.1499999999999999</v>
      </c>
      <c r="J19" s="156"/>
      <c r="K19" s="161">
        <v>88</v>
      </c>
      <c r="L19" s="161"/>
      <c r="M19" s="201"/>
      <c r="N19" s="171"/>
    </row>
    <row r="20" spans="1:14" ht="18.75" thickBot="1" x14ac:dyDescent="0.3">
      <c r="A20" s="156">
        <v>30</v>
      </c>
      <c r="B20" s="156"/>
      <c r="C20" s="157" t="s">
        <v>448</v>
      </c>
      <c r="D20" s="158">
        <v>0</v>
      </c>
      <c r="E20" s="199"/>
      <c r="F20" s="158"/>
      <c r="G20" s="159">
        <v>0</v>
      </c>
      <c r="H20" s="159">
        <f t="shared" si="0"/>
        <v>0</v>
      </c>
      <c r="I20" s="159">
        <f t="shared" si="1"/>
        <v>0</v>
      </c>
      <c r="J20" s="156"/>
      <c r="K20" s="161">
        <v>83</v>
      </c>
      <c r="L20" s="161"/>
      <c r="M20" s="201"/>
      <c r="N20" s="171"/>
    </row>
    <row r="21" spans="1:14" ht="18.75" thickBot="1" x14ac:dyDescent="0.3">
      <c r="A21" s="156">
        <v>30</v>
      </c>
      <c r="B21" s="156"/>
      <c r="C21" s="157" t="s">
        <v>612</v>
      </c>
      <c r="D21" s="158">
        <v>0</v>
      </c>
      <c r="E21" s="167"/>
      <c r="F21" s="158"/>
      <c r="G21" s="159">
        <v>0</v>
      </c>
      <c r="H21" s="159">
        <f t="shared" si="0"/>
        <v>0</v>
      </c>
      <c r="I21" s="159">
        <f t="shared" si="1"/>
        <v>0</v>
      </c>
      <c r="J21" s="156"/>
      <c r="K21" s="161">
        <v>83</v>
      </c>
      <c r="L21" s="161"/>
      <c r="M21" s="201"/>
      <c r="N21" s="171"/>
    </row>
    <row r="22" spans="1:14" ht="18.75" thickBot="1" x14ac:dyDescent="0.3">
      <c r="A22" s="156">
        <v>60</v>
      </c>
      <c r="B22" s="156"/>
      <c r="C22" s="157" t="s">
        <v>603</v>
      </c>
      <c r="D22" s="158">
        <v>0</v>
      </c>
      <c r="E22" s="167"/>
      <c r="F22" s="158"/>
      <c r="G22" s="159">
        <v>0</v>
      </c>
      <c r="H22" s="159">
        <f t="shared" si="0"/>
        <v>0</v>
      </c>
      <c r="I22" s="159">
        <f t="shared" si="1"/>
        <v>0</v>
      </c>
      <c r="J22" s="156"/>
      <c r="K22" s="161">
        <v>83</v>
      </c>
      <c r="L22" s="161"/>
      <c r="M22" s="201"/>
      <c r="N22" s="171"/>
    </row>
    <row r="23" spans="1:14" ht="18.75" thickBot="1" x14ac:dyDescent="0.3">
      <c r="A23" s="156">
        <v>60</v>
      </c>
      <c r="B23" s="156"/>
      <c r="C23" s="157" t="s">
        <v>615</v>
      </c>
      <c r="D23" s="158">
        <v>0</v>
      </c>
      <c r="E23" s="167"/>
      <c r="F23" s="158"/>
      <c r="G23" s="159">
        <v>0</v>
      </c>
      <c r="H23" s="159">
        <f t="shared" si="0"/>
        <v>0</v>
      </c>
      <c r="I23" s="159">
        <f t="shared" si="1"/>
        <v>0</v>
      </c>
      <c r="J23" s="156"/>
      <c r="K23" s="161">
        <v>83</v>
      </c>
      <c r="L23" s="161"/>
      <c r="M23" s="201"/>
      <c r="N23" s="171"/>
    </row>
    <row r="24" spans="1:14" ht="18.75" thickBot="1" x14ac:dyDescent="0.3">
      <c r="A24" s="156">
        <v>30</v>
      </c>
      <c r="B24" s="156"/>
      <c r="C24" s="157" t="s">
        <v>617</v>
      </c>
      <c r="D24" s="158">
        <v>0</v>
      </c>
      <c r="E24" s="167"/>
      <c r="F24" s="158"/>
      <c r="G24" s="159">
        <v>0</v>
      </c>
      <c r="H24" s="159">
        <f t="shared" si="0"/>
        <v>0</v>
      </c>
      <c r="I24" s="159">
        <f t="shared" si="1"/>
        <v>0</v>
      </c>
      <c r="J24" s="156"/>
      <c r="K24" s="161">
        <v>83</v>
      </c>
      <c r="L24" s="161"/>
      <c r="M24" s="201"/>
      <c r="N24" s="171"/>
    </row>
    <row r="25" spans="1:14" ht="18.75" thickBot="1" x14ac:dyDescent="0.3">
      <c r="A25" s="156"/>
      <c r="B25" s="156"/>
      <c r="C25" s="157"/>
      <c r="D25" s="158"/>
      <c r="E25" s="167"/>
      <c r="F25" s="158"/>
      <c r="G25" s="159"/>
      <c r="H25" s="159"/>
      <c r="I25" s="159"/>
      <c r="J25" s="156"/>
      <c r="K25" s="161"/>
      <c r="L25" s="161"/>
      <c r="M25" s="201"/>
      <c r="N25" s="171"/>
    </row>
    <row r="26" spans="1:14" ht="18.75" thickBot="1" x14ac:dyDescent="0.3">
      <c r="A26" s="156"/>
      <c r="B26" s="156"/>
      <c r="C26" s="157"/>
      <c r="D26" s="158"/>
      <c r="E26" s="167"/>
      <c r="F26" s="158"/>
      <c r="G26" s="159"/>
      <c r="H26" s="159"/>
      <c r="I26" s="159"/>
      <c r="J26" s="156"/>
      <c r="K26" s="161"/>
      <c r="L26" s="161"/>
      <c r="M26" s="201"/>
      <c r="N26" s="171"/>
    </row>
    <row r="27" spans="1:14" ht="18" x14ac:dyDescent="0.25">
      <c r="A27" s="202"/>
      <c r="B27" s="202"/>
      <c r="C27" s="202"/>
      <c r="D27" s="202"/>
      <c r="E27" s="202"/>
      <c r="F27" s="202"/>
      <c r="G27" s="202"/>
      <c r="H27" s="202"/>
      <c r="I27" s="202"/>
      <c r="J27" s="202"/>
      <c r="K27" s="203"/>
      <c r="L27" s="203"/>
      <c r="M27" s="202"/>
      <c r="N27" s="202"/>
    </row>
    <row r="28" spans="1:14" ht="18" x14ac:dyDescent="0.25">
      <c r="A28" s="202"/>
      <c r="B28" s="202"/>
      <c r="C28" s="172"/>
      <c r="D28" s="172"/>
      <c r="E28" s="172"/>
      <c r="F28" s="172"/>
      <c r="G28" s="172" t="s">
        <v>79</v>
      </c>
      <c r="H28" s="204">
        <f>SUM(N6*30)</f>
        <v>930</v>
      </c>
      <c r="I28" s="202"/>
      <c r="J28" s="202"/>
      <c r="K28" s="203"/>
      <c r="L28" s="203"/>
      <c r="M28" s="204"/>
      <c r="N28" s="202"/>
    </row>
    <row r="29" spans="1:14" ht="18" x14ac:dyDescent="0.25">
      <c r="A29" s="202"/>
      <c r="B29" s="205" t="s">
        <v>17</v>
      </c>
      <c r="C29" s="176" t="s">
        <v>22</v>
      </c>
      <c r="D29" s="202">
        <f>SUM(D7:D26)</f>
        <v>31</v>
      </c>
      <c r="E29" s="172"/>
      <c r="F29" s="176"/>
      <c r="G29" s="172" t="s">
        <v>80</v>
      </c>
      <c r="H29" s="204">
        <f>SUM(M7:M26)</f>
        <v>620</v>
      </c>
      <c r="I29" s="202"/>
      <c r="J29" s="202"/>
      <c r="K29" s="203"/>
      <c r="L29" s="203"/>
      <c r="M29" s="202"/>
      <c r="N29" s="202"/>
    </row>
    <row r="30" spans="1:14" ht="18" x14ac:dyDescent="0.25">
      <c r="A30" s="202"/>
      <c r="B30" s="202"/>
      <c r="C30" s="176" t="s">
        <v>23</v>
      </c>
      <c r="D30" s="206">
        <f>SUM(I7:I26)</f>
        <v>68.580000000000013</v>
      </c>
      <c r="E30" s="172"/>
      <c r="F30" s="172"/>
      <c r="G30" s="172" t="s">
        <v>81</v>
      </c>
      <c r="H30" s="204">
        <f>SUM(N6*5)</f>
        <v>155</v>
      </c>
      <c r="I30" s="202"/>
      <c r="J30" s="202"/>
      <c r="K30" s="203"/>
      <c r="L30" s="203"/>
      <c r="M30" s="202"/>
      <c r="N30" s="202"/>
    </row>
    <row r="31" spans="1:14" ht="18" x14ac:dyDescent="0.25">
      <c r="A31" s="202"/>
      <c r="B31" s="202"/>
      <c r="C31" s="176" t="s">
        <v>145</v>
      </c>
      <c r="D31" s="206">
        <f>D30/D29</f>
        <v>2.2122580645161296</v>
      </c>
      <c r="E31" s="172"/>
      <c r="F31" s="172"/>
      <c r="G31" s="172" t="s">
        <v>83</v>
      </c>
      <c r="H31" s="204">
        <f>SUM(H29:H30)</f>
        <v>775</v>
      </c>
      <c r="I31" s="202"/>
      <c r="J31" s="202"/>
      <c r="K31" s="203"/>
      <c r="L31" s="203"/>
      <c r="M31" s="202"/>
      <c r="N31" s="202"/>
    </row>
    <row r="32" spans="1:14" ht="18" x14ac:dyDescent="0.25">
      <c r="A32" s="202"/>
      <c r="B32" s="202"/>
      <c r="C32" s="202"/>
      <c r="D32" s="202"/>
      <c r="E32" s="172"/>
      <c r="F32" s="172"/>
      <c r="G32" s="172" t="s">
        <v>82</v>
      </c>
      <c r="H32" s="204">
        <f>SUM(N6*5)</f>
        <v>155</v>
      </c>
      <c r="I32" s="202"/>
      <c r="J32" s="202"/>
      <c r="K32" s="203"/>
      <c r="L32" s="203"/>
      <c r="M32" s="202"/>
      <c r="N32" s="202"/>
    </row>
    <row r="33" spans="1:14" ht="18.75" x14ac:dyDescent="0.3">
      <c r="A33" s="202"/>
      <c r="B33" s="202"/>
      <c r="C33" s="207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</row>
    <row r="34" spans="1:14" x14ac:dyDescent="0.2">
      <c r="G34" s="94"/>
      <c r="H34" s="94"/>
    </row>
    <row r="35" spans="1:14" x14ac:dyDescent="0.2">
      <c r="G35" s="94"/>
      <c r="H35" s="94"/>
    </row>
    <row r="36" spans="1:14" x14ac:dyDescent="0.2">
      <c r="G36" s="94"/>
      <c r="H36" s="94"/>
    </row>
    <row r="37" spans="1:14" x14ac:dyDescent="0.2">
      <c r="G37" s="94"/>
      <c r="H37" s="94"/>
    </row>
    <row r="38" spans="1:14" x14ac:dyDescent="0.2">
      <c r="G38" s="94"/>
      <c r="H38" s="94"/>
    </row>
    <row r="39" spans="1:14" x14ac:dyDescent="0.2">
      <c r="G39" s="94"/>
      <c r="H39" s="94"/>
    </row>
  </sheetData>
  <sortState xmlns:xlrd2="http://schemas.microsoft.com/office/spreadsheetml/2017/richdata2" ref="A7:I24">
    <sortCondition descending="1" ref="I7:I24"/>
  </sortState>
  <mergeCells count="2">
    <mergeCell ref="A1:K1"/>
    <mergeCell ref="C4:D4"/>
  </mergeCells>
  <pageMargins left="0.7" right="0.7" top="0.75" bottom="0.75" header="0.3" footer="0.3"/>
  <pageSetup scale="5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39"/>
  <sheetViews>
    <sheetView tabSelected="1" topLeftCell="B1" workbookViewId="0">
      <selection activeCell="O8" sqref="O8"/>
    </sheetView>
  </sheetViews>
  <sheetFormatPr defaultRowHeight="12.75" x14ac:dyDescent="0.2"/>
  <cols>
    <col min="1" max="1" width="13.42578125" customWidth="1"/>
    <col min="2" max="2" width="12.140625" customWidth="1"/>
    <col min="3" max="3" width="40.5703125" customWidth="1"/>
    <col min="4" max="5" width="13.42578125" customWidth="1"/>
    <col min="6" max="6" width="11.85546875" customWidth="1"/>
    <col min="7" max="7" width="20.42578125" customWidth="1"/>
    <col min="8" max="10" width="13.42578125" customWidth="1"/>
    <col min="11" max="12" width="13.42578125" style="4" customWidth="1"/>
    <col min="13" max="14" width="13.42578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4" ht="18" x14ac:dyDescent="0.25">
      <c r="A1" s="382" t="s">
        <v>74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233"/>
      <c r="M1" s="202"/>
      <c r="N1" s="202"/>
    </row>
    <row r="2" spans="1:14" ht="18" x14ac:dyDescent="0.2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3"/>
      <c r="L2" s="203"/>
      <c r="M2" s="202"/>
      <c r="N2" s="202"/>
    </row>
    <row r="3" spans="1:14" ht="18.75" thickBot="1" x14ac:dyDescent="0.3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</row>
    <row r="4" spans="1:14" ht="19.5" thickBot="1" x14ac:dyDescent="0.35">
      <c r="A4" s="146" t="s">
        <v>13</v>
      </c>
      <c r="B4" s="147"/>
      <c r="C4" s="383">
        <v>45192</v>
      </c>
      <c r="D4" s="384"/>
      <c r="E4" s="189"/>
      <c r="F4" s="189"/>
      <c r="G4" s="146" t="s">
        <v>14</v>
      </c>
      <c r="H4" s="147" t="s">
        <v>614</v>
      </c>
      <c r="I4" s="190"/>
      <c r="J4" s="191"/>
      <c r="K4" s="192"/>
      <c r="L4" s="192"/>
      <c r="M4" s="192"/>
      <c r="N4" s="192"/>
    </row>
    <row r="5" spans="1:14" ht="25.5" customHeight="1" thickBot="1" x14ac:dyDescent="0.3">
      <c r="A5" s="192"/>
      <c r="B5" s="192"/>
      <c r="C5" s="192"/>
      <c r="D5" s="192"/>
      <c r="E5" s="192"/>
      <c r="F5" s="192"/>
      <c r="G5" s="192"/>
      <c r="H5" s="192"/>
      <c r="I5" s="192"/>
      <c r="J5" s="193"/>
      <c r="K5" s="192"/>
      <c r="L5" s="192"/>
      <c r="M5" s="192"/>
      <c r="N5" s="153" t="s">
        <v>84</v>
      </c>
    </row>
    <row r="6" spans="1:14" ht="36.75" thickBot="1" x14ac:dyDescent="0.25">
      <c r="A6" s="153" t="s">
        <v>53</v>
      </c>
      <c r="B6" s="153" t="s">
        <v>76</v>
      </c>
      <c r="C6" s="154" t="s">
        <v>1</v>
      </c>
      <c r="D6" s="153" t="s">
        <v>54</v>
      </c>
      <c r="E6" s="153" t="s">
        <v>17</v>
      </c>
      <c r="F6" s="153" t="s">
        <v>55</v>
      </c>
      <c r="G6" s="153" t="s">
        <v>19</v>
      </c>
      <c r="H6" s="155" t="s">
        <v>20</v>
      </c>
      <c r="I6" s="153" t="s">
        <v>85</v>
      </c>
      <c r="J6" s="153" t="s">
        <v>0</v>
      </c>
      <c r="K6" s="153" t="s">
        <v>27</v>
      </c>
      <c r="L6" s="153" t="s">
        <v>62</v>
      </c>
      <c r="M6" s="153" t="s">
        <v>78</v>
      </c>
      <c r="N6" s="153">
        <f>SUM(A7:A46)/30</f>
        <v>27</v>
      </c>
    </row>
    <row r="7" spans="1:14" ht="18.75" thickBot="1" x14ac:dyDescent="0.3">
      <c r="A7" s="156">
        <v>60</v>
      </c>
      <c r="B7" s="156"/>
      <c r="C7" s="157" t="s">
        <v>510</v>
      </c>
      <c r="D7" s="158">
        <v>3</v>
      </c>
      <c r="E7" s="167">
        <v>1.42</v>
      </c>
      <c r="F7" s="158"/>
      <c r="G7" s="159">
        <v>3.69</v>
      </c>
      <c r="H7" s="159">
        <f t="shared" ref="H7:H14" si="0">F7*0.5</f>
        <v>0</v>
      </c>
      <c r="I7" s="159">
        <f t="shared" ref="I7:I22" si="1">G7-H7</f>
        <v>3.69</v>
      </c>
      <c r="J7" s="156">
        <v>1</v>
      </c>
      <c r="K7" s="161">
        <v>100</v>
      </c>
      <c r="L7" s="161"/>
      <c r="M7" s="195">
        <f>IF(N6&lt;8,N6*20*1,IF(N6&lt;15,N6*20*0.7,IF(N6&lt;22,N6*20*0.55,IF(N6&lt;29,N6*20*0.45,IF(N6&lt;36,N6*20*0.4)*IF(N6&lt;43,N6*20*0.38)))))</f>
        <v>243</v>
      </c>
      <c r="N7" s="196"/>
    </row>
    <row r="8" spans="1:14" ht="18.75" thickBot="1" x14ac:dyDescent="0.3">
      <c r="A8" s="156">
        <v>60</v>
      </c>
      <c r="B8" s="156"/>
      <c r="C8" s="157" t="s">
        <v>625</v>
      </c>
      <c r="D8" s="158">
        <v>3</v>
      </c>
      <c r="E8" s="290">
        <v>1.46</v>
      </c>
      <c r="F8" s="158"/>
      <c r="G8" s="159">
        <v>3.38</v>
      </c>
      <c r="H8" s="159">
        <f t="shared" si="0"/>
        <v>0</v>
      </c>
      <c r="I8" s="159">
        <f t="shared" si="1"/>
        <v>3.38</v>
      </c>
      <c r="J8" s="170">
        <v>2</v>
      </c>
      <c r="K8" s="161">
        <v>99</v>
      </c>
      <c r="L8" s="161">
        <v>4</v>
      </c>
      <c r="M8" s="195">
        <f>IF(N6&lt;8, N6*20*0, IF(N6&lt;15,N6*20*0.3, IF(N6&lt;22, N6*20*0.3, IF(N6 &lt;29, N6*20*0.27, IF(N6&lt;36,N6*20*0.25,IF(N6&lt;43,N6*20*0.22))))))</f>
        <v>145.80000000000001</v>
      </c>
      <c r="N8" s="196">
        <f>N6*5</f>
        <v>135</v>
      </c>
    </row>
    <row r="9" spans="1:14" ht="18.75" thickBot="1" x14ac:dyDescent="0.3">
      <c r="A9" s="156">
        <v>30</v>
      </c>
      <c r="B9" s="156"/>
      <c r="C9" s="157" t="s">
        <v>448</v>
      </c>
      <c r="D9" s="158">
        <v>3</v>
      </c>
      <c r="E9" s="167"/>
      <c r="F9" s="158"/>
      <c r="G9" s="159">
        <v>3.22</v>
      </c>
      <c r="H9" s="159">
        <f t="shared" si="0"/>
        <v>0</v>
      </c>
      <c r="I9" s="159">
        <f t="shared" si="1"/>
        <v>3.22</v>
      </c>
      <c r="J9" s="156">
        <v>3</v>
      </c>
      <c r="K9" s="161">
        <v>98</v>
      </c>
      <c r="L9" s="161"/>
      <c r="M9" s="197">
        <f>IF(N6&lt;8, N6*20*0, IF(N6&lt;15,N6*20*0, IF(N6&lt;22, N6*20*0.15, IF(N6 &lt;29, N6*20*0.17, IF(N6&lt;36,N6*20*0.14,IF(N6&lt;43,N6*20*0.13))))))</f>
        <v>91.800000000000011</v>
      </c>
      <c r="N9" s="200"/>
    </row>
    <row r="10" spans="1:14" ht="18.75" thickBot="1" x14ac:dyDescent="0.3">
      <c r="A10" s="156">
        <v>30</v>
      </c>
      <c r="B10" s="156"/>
      <c r="C10" s="157" t="s">
        <v>47</v>
      </c>
      <c r="D10" s="158">
        <v>3</v>
      </c>
      <c r="E10" s="167"/>
      <c r="F10" s="158"/>
      <c r="G10" s="159">
        <v>3.01</v>
      </c>
      <c r="H10" s="159">
        <f t="shared" si="0"/>
        <v>0</v>
      </c>
      <c r="I10" s="159">
        <f t="shared" si="1"/>
        <v>3.01</v>
      </c>
      <c r="J10" s="156">
        <v>4</v>
      </c>
      <c r="K10" s="161">
        <v>97</v>
      </c>
      <c r="L10" s="161"/>
      <c r="M10" s="197">
        <f>IF(N6&lt;8, N6*20*0, IF(N6&lt;15,N6*20*0, IF(N6&lt;22, N6*20*0, IF(N6 &lt;29, N6*20*0.11, IF(N6&lt;36,N6*20*0.12,IF(N6&lt;43,N6*20*0.11))))))</f>
        <v>59.4</v>
      </c>
      <c r="N10" s="227"/>
    </row>
    <row r="11" spans="1:14" ht="18.75" thickBot="1" x14ac:dyDescent="0.3">
      <c r="A11" s="156">
        <v>60</v>
      </c>
      <c r="B11" s="156"/>
      <c r="C11" s="157" t="s">
        <v>487</v>
      </c>
      <c r="D11" s="158">
        <v>3</v>
      </c>
      <c r="E11" s="156">
        <v>1.18</v>
      </c>
      <c r="F11" s="158"/>
      <c r="G11" s="159">
        <v>2.8</v>
      </c>
      <c r="H11" s="159">
        <f t="shared" si="0"/>
        <v>0</v>
      </c>
      <c r="I11" s="159">
        <f t="shared" si="1"/>
        <v>2.8</v>
      </c>
      <c r="J11" s="156"/>
      <c r="K11" s="161">
        <v>96</v>
      </c>
      <c r="L11" s="161"/>
      <c r="M11" s="197"/>
      <c r="N11" s="162"/>
    </row>
    <row r="12" spans="1:14" ht="18.75" thickBot="1" x14ac:dyDescent="0.3">
      <c r="A12" s="156">
        <v>60</v>
      </c>
      <c r="B12" s="156"/>
      <c r="C12" s="157" t="s">
        <v>626</v>
      </c>
      <c r="D12" s="158">
        <v>2</v>
      </c>
      <c r="E12" s="167"/>
      <c r="F12" s="158"/>
      <c r="G12" s="159">
        <v>2.5499999999999998</v>
      </c>
      <c r="H12" s="159">
        <f t="shared" si="0"/>
        <v>0</v>
      </c>
      <c r="I12" s="159">
        <f t="shared" si="1"/>
        <v>2.5499999999999998</v>
      </c>
      <c r="J12" s="156"/>
      <c r="K12" s="161">
        <v>95</v>
      </c>
      <c r="L12" s="161"/>
      <c r="M12" s="225"/>
      <c r="N12" s="171"/>
    </row>
    <row r="13" spans="1:14" ht="18.75" thickBot="1" x14ac:dyDescent="0.3">
      <c r="A13" s="156">
        <v>60</v>
      </c>
      <c r="B13" s="156"/>
      <c r="C13" s="157" t="s">
        <v>488</v>
      </c>
      <c r="D13" s="158">
        <v>3</v>
      </c>
      <c r="E13" s="199"/>
      <c r="F13" s="158"/>
      <c r="G13" s="159">
        <v>2.4900000000000002</v>
      </c>
      <c r="H13" s="159">
        <f t="shared" si="0"/>
        <v>0</v>
      </c>
      <c r="I13" s="159">
        <f t="shared" si="1"/>
        <v>2.4900000000000002</v>
      </c>
      <c r="J13" s="156"/>
      <c r="K13" s="161">
        <v>94</v>
      </c>
      <c r="L13" s="161"/>
      <c r="M13" s="201"/>
      <c r="N13" s="171"/>
    </row>
    <row r="14" spans="1:14" ht="18.75" thickBot="1" x14ac:dyDescent="0.3">
      <c r="A14" s="156">
        <v>30</v>
      </c>
      <c r="B14" s="156"/>
      <c r="C14" s="157" t="s">
        <v>507</v>
      </c>
      <c r="D14" s="158">
        <v>2</v>
      </c>
      <c r="E14" s="167"/>
      <c r="F14" s="158"/>
      <c r="G14" s="159">
        <v>2.2599999999999998</v>
      </c>
      <c r="H14" s="159">
        <f t="shared" si="0"/>
        <v>0</v>
      </c>
      <c r="I14" s="159">
        <f t="shared" si="1"/>
        <v>2.2599999999999998</v>
      </c>
      <c r="J14" s="156"/>
      <c r="K14" s="161">
        <v>93</v>
      </c>
      <c r="L14" s="161"/>
      <c r="M14" s="201"/>
      <c r="N14" s="171"/>
    </row>
    <row r="15" spans="1:14" ht="18.75" thickBot="1" x14ac:dyDescent="0.3">
      <c r="A15" s="156">
        <v>60</v>
      </c>
      <c r="B15" s="156"/>
      <c r="C15" s="157" t="s">
        <v>481</v>
      </c>
      <c r="D15" s="158">
        <v>1</v>
      </c>
      <c r="E15" s="165">
        <v>1.33</v>
      </c>
      <c r="F15" s="158"/>
      <c r="G15" s="159">
        <v>1.33</v>
      </c>
      <c r="H15" s="159">
        <v>0</v>
      </c>
      <c r="I15" s="159">
        <f t="shared" si="1"/>
        <v>1.33</v>
      </c>
      <c r="J15" s="170"/>
      <c r="K15" s="161">
        <v>92</v>
      </c>
      <c r="L15" s="161"/>
      <c r="M15" s="201"/>
      <c r="N15" s="171"/>
    </row>
    <row r="16" spans="1:14" ht="18.75" thickBot="1" x14ac:dyDescent="0.3">
      <c r="A16" s="156">
        <v>60</v>
      </c>
      <c r="B16" s="156"/>
      <c r="C16" s="157" t="s">
        <v>623</v>
      </c>
      <c r="D16" s="158">
        <v>1</v>
      </c>
      <c r="E16" s="165"/>
      <c r="F16" s="158"/>
      <c r="G16" s="159">
        <v>1.21</v>
      </c>
      <c r="H16" s="159">
        <f>F16*0.5</f>
        <v>0</v>
      </c>
      <c r="I16" s="159">
        <f t="shared" si="1"/>
        <v>1.21</v>
      </c>
      <c r="J16" s="156"/>
      <c r="K16" s="161">
        <v>91</v>
      </c>
      <c r="L16" s="161"/>
      <c r="M16" s="201"/>
      <c r="N16" s="171"/>
    </row>
    <row r="17" spans="1:14" ht="18.75" thickBot="1" x14ac:dyDescent="0.3">
      <c r="A17" s="156">
        <v>60</v>
      </c>
      <c r="B17" s="156"/>
      <c r="C17" s="157" t="s">
        <v>506</v>
      </c>
      <c r="D17" s="158">
        <v>1</v>
      </c>
      <c r="E17" s="156"/>
      <c r="F17" s="158"/>
      <c r="G17" s="159">
        <v>0.85</v>
      </c>
      <c r="H17" s="159">
        <f>F17*0.5</f>
        <v>0</v>
      </c>
      <c r="I17" s="159">
        <f t="shared" si="1"/>
        <v>0.85</v>
      </c>
      <c r="J17" s="156"/>
      <c r="K17" s="161">
        <v>90</v>
      </c>
      <c r="L17" s="161"/>
      <c r="M17" s="201"/>
      <c r="N17" s="171"/>
    </row>
    <row r="18" spans="1:14" ht="18.75" thickBot="1" x14ac:dyDescent="0.3">
      <c r="A18" s="156">
        <v>60</v>
      </c>
      <c r="B18" s="156"/>
      <c r="C18" s="157" t="s">
        <v>475</v>
      </c>
      <c r="D18" s="158">
        <v>1</v>
      </c>
      <c r="E18" s="167"/>
      <c r="F18" s="158"/>
      <c r="G18" s="159">
        <v>0.73</v>
      </c>
      <c r="H18" s="159">
        <f>F18*0.5</f>
        <v>0</v>
      </c>
      <c r="I18" s="159">
        <f t="shared" si="1"/>
        <v>0.73</v>
      </c>
      <c r="J18" s="156"/>
      <c r="K18" s="161">
        <v>89</v>
      </c>
      <c r="L18" s="161"/>
      <c r="M18" s="201"/>
      <c r="N18" s="171"/>
    </row>
    <row r="19" spans="1:14" ht="18.75" thickBot="1" x14ac:dyDescent="0.3">
      <c r="A19" s="156">
        <v>60</v>
      </c>
      <c r="B19" s="156"/>
      <c r="C19" s="157" t="s">
        <v>557</v>
      </c>
      <c r="D19" s="158">
        <v>0</v>
      </c>
      <c r="E19" s="165"/>
      <c r="F19" s="158"/>
      <c r="G19" s="159">
        <v>0</v>
      </c>
      <c r="H19" s="159">
        <f>F19*0.5</f>
        <v>0</v>
      </c>
      <c r="I19" s="159">
        <f t="shared" si="1"/>
        <v>0</v>
      </c>
      <c r="J19" s="156"/>
      <c r="K19" s="161">
        <v>84</v>
      </c>
      <c r="L19" s="161"/>
      <c r="M19" s="201"/>
      <c r="N19" s="171"/>
    </row>
    <row r="20" spans="1:14" ht="18.75" thickBot="1" x14ac:dyDescent="0.3">
      <c r="A20" s="156">
        <v>30</v>
      </c>
      <c r="B20" s="156"/>
      <c r="C20" s="157" t="s">
        <v>311</v>
      </c>
      <c r="D20" s="158">
        <v>0</v>
      </c>
      <c r="E20" s="167"/>
      <c r="F20" s="158"/>
      <c r="G20" s="159">
        <v>0</v>
      </c>
      <c r="H20" s="159">
        <f>F20*0.5</f>
        <v>0</v>
      </c>
      <c r="I20" s="159">
        <f t="shared" si="1"/>
        <v>0</v>
      </c>
      <c r="J20" s="156"/>
      <c r="K20" s="161">
        <v>84</v>
      </c>
      <c r="L20" s="161"/>
      <c r="M20" s="201"/>
      <c r="N20" s="171"/>
    </row>
    <row r="21" spans="1:14" ht="18.75" thickBot="1" x14ac:dyDescent="0.3">
      <c r="A21" s="156">
        <v>30</v>
      </c>
      <c r="B21" s="156"/>
      <c r="C21" s="157" t="s">
        <v>499</v>
      </c>
      <c r="D21" s="158">
        <v>0</v>
      </c>
      <c r="E21" s="156"/>
      <c r="F21" s="158"/>
      <c r="G21" s="159">
        <v>0</v>
      </c>
      <c r="H21" s="159">
        <v>0</v>
      </c>
      <c r="I21" s="159">
        <f t="shared" si="1"/>
        <v>0</v>
      </c>
      <c r="J21" s="156"/>
      <c r="K21" s="161">
        <v>84</v>
      </c>
      <c r="L21" s="161"/>
      <c r="M21" s="201"/>
      <c r="N21" s="171"/>
    </row>
    <row r="22" spans="1:14" ht="18.75" thickBot="1" x14ac:dyDescent="0.3">
      <c r="A22" s="156">
        <v>60</v>
      </c>
      <c r="B22" s="156"/>
      <c r="C22" s="157" t="s">
        <v>602</v>
      </c>
      <c r="D22" s="158">
        <v>0</v>
      </c>
      <c r="E22" s="199"/>
      <c r="F22" s="158"/>
      <c r="G22" s="159">
        <v>0</v>
      </c>
      <c r="H22" s="159">
        <f>F22*0.5</f>
        <v>0</v>
      </c>
      <c r="I22" s="159">
        <f t="shared" si="1"/>
        <v>0</v>
      </c>
      <c r="J22" s="156"/>
      <c r="K22" s="161">
        <v>84</v>
      </c>
      <c r="L22" s="161"/>
      <c r="M22" s="201"/>
      <c r="N22" s="171"/>
    </row>
    <row r="23" spans="1:14" ht="18.75" thickBot="1" x14ac:dyDescent="0.3">
      <c r="A23" s="156"/>
      <c r="B23" s="156"/>
      <c r="C23" s="157"/>
      <c r="D23" s="158"/>
      <c r="E23" s="165"/>
      <c r="F23" s="158"/>
      <c r="G23" s="159"/>
      <c r="H23" s="159"/>
      <c r="I23" s="159"/>
      <c r="J23" s="156"/>
      <c r="K23" s="161"/>
      <c r="L23" s="161"/>
      <c r="M23" s="201"/>
      <c r="N23" s="171"/>
    </row>
    <row r="24" spans="1:14" ht="18.75" thickBot="1" x14ac:dyDescent="0.3">
      <c r="A24" s="156"/>
      <c r="B24" s="156"/>
      <c r="C24" s="157"/>
      <c r="D24" s="156"/>
      <c r="E24" s="167"/>
      <c r="F24" s="158"/>
      <c r="G24" s="159"/>
      <c r="H24" s="159"/>
      <c r="I24" s="159"/>
      <c r="J24" s="156"/>
      <c r="K24" s="161"/>
      <c r="L24" s="161"/>
      <c r="M24" s="201"/>
      <c r="N24" s="171"/>
    </row>
    <row r="25" spans="1:14" ht="18.75" thickBot="1" x14ac:dyDescent="0.3">
      <c r="A25" s="156"/>
      <c r="B25" s="156"/>
      <c r="C25" s="157"/>
      <c r="D25" s="158"/>
      <c r="E25" s="199"/>
      <c r="F25" s="158"/>
      <c r="G25" s="159"/>
      <c r="H25" s="159"/>
      <c r="I25" s="159"/>
      <c r="J25" s="156"/>
      <c r="K25" s="161"/>
      <c r="L25" s="161"/>
      <c r="M25" s="201"/>
      <c r="N25" s="171"/>
    </row>
    <row r="26" spans="1:14" ht="18.75" thickBot="1" x14ac:dyDescent="0.3">
      <c r="A26" s="156"/>
      <c r="B26" s="156"/>
      <c r="C26" s="157"/>
      <c r="D26" s="158"/>
      <c r="E26" s="156"/>
      <c r="F26" s="158"/>
      <c r="G26" s="159"/>
      <c r="H26" s="159"/>
      <c r="I26" s="159"/>
      <c r="J26" s="156"/>
      <c r="K26" s="161"/>
      <c r="L26" s="161"/>
      <c r="M26" s="201"/>
      <c r="N26" s="171"/>
    </row>
    <row r="27" spans="1:14" ht="18" x14ac:dyDescent="0.25">
      <c r="A27" s="202"/>
      <c r="B27" s="202"/>
      <c r="C27" s="202"/>
      <c r="D27" s="202"/>
      <c r="E27" s="202"/>
      <c r="F27" s="202"/>
      <c r="G27" s="202"/>
      <c r="H27" s="202"/>
      <c r="I27" s="202"/>
      <c r="J27" s="202"/>
      <c r="K27" s="203"/>
      <c r="L27" s="203"/>
      <c r="M27" s="204"/>
      <c r="N27" s="202"/>
    </row>
    <row r="28" spans="1:14" ht="18" x14ac:dyDescent="0.25">
      <c r="A28" s="202"/>
      <c r="B28" s="202"/>
      <c r="C28" s="172"/>
      <c r="D28" s="172"/>
      <c r="E28" s="172"/>
      <c r="F28" s="172"/>
      <c r="G28" s="172" t="s">
        <v>79</v>
      </c>
      <c r="H28" s="204">
        <f>SUM(N6*30)</f>
        <v>810</v>
      </c>
      <c r="I28" s="202"/>
      <c r="J28" s="202"/>
      <c r="K28" s="203"/>
      <c r="L28" s="203"/>
      <c r="M28" s="202"/>
      <c r="N28" s="202"/>
    </row>
    <row r="29" spans="1:14" ht="18" x14ac:dyDescent="0.25">
      <c r="A29" s="202"/>
      <c r="B29" s="205" t="s">
        <v>75</v>
      </c>
      <c r="C29" s="176" t="s">
        <v>22</v>
      </c>
      <c r="D29" s="202">
        <f>SUM(D7:D26)</f>
        <v>26</v>
      </c>
      <c r="E29" s="172"/>
      <c r="F29" s="176"/>
      <c r="G29" s="172" t="s">
        <v>80</v>
      </c>
      <c r="H29" s="204">
        <f>SUM(M7:M26)</f>
        <v>540</v>
      </c>
      <c r="I29" s="202"/>
      <c r="J29" s="202"/>
      <c r="K29" s="203"/>
      <c r="L29" s="203"/>
      <c r="M29" s="202"/>
      <c r="N29" s="202"/>
    </row>
    <row r="30" spans="1:14" ht="18" x14ac:dyDescent="0.25">
      <c r="A30" s="202"/>
      <c r="B30" s="202"/>
      <c r="C30" s="176" t="s">
        <v>23</v>
      </c>
      <c r="D30" s="206">
        <f>SUM(I7:I18)</f>
        <v>27.52</v>
      </c>
      <c r="E30" s="172"/>
      <c r="F30" s="172"/>
      <c r="G30" s="172" t="s">
        <v>81</v>
      </c>
      <c r="H30" s="204">
        <f>SUM(N6*5)</f>
        <v>135</v>
      </c>
      <c r="I30" s="202"/>
      <c r="J30" s="202"/>
      <c r="K30" s="203"/>
      <c r="L30" s="203"/>
      <c r="M30" s="204"/>
      <c r="N30" s="202"/>
    </row>
    <row r="31" spans="1:14" ht="18" x14ac:dyDescent="0.25">
      <c r="A31" s="202"/>
      <c r="B31" s="202"/>
      <c r="C31" s="176" t="s">
        <v>145</v>
      </c>
      <c r="D31" s="206">
        <f>D30/D29</f>
        <v>1.0584615384615383</v>
      </c>
      <c r="E31" s="172"/>
      <c r="F31" s="172"/>
      <c r="G31" s="172" t="s">
        <v>83</v>
      </c>
      <c r="H31" s="204">
        <f>SUM(H29:H30)</f>
        <v>675</v>
      </c>
      <c r="I31" s="202"/>
      <c r="J31" s="202"/>
      <c r="K31" s="203"/>
      <c r="L31" s="203"/>
      <c r="M31" s="202"/>
      <c r="N31" s="202"/>
    </row>
    <row r="32" spans="1:14" ht="18" x14ac:dyDescent="0.25">
      <c r="A32" s="202"/>
      <c r="B32" s="202"/>
      <c r="C32" s="202"/>
      <c r="D32" s="202"/>
      <c r="E32" s="172"/>
      <c r="F32" s="172"/>
      <c r="G32" s="172" t="s">
        <v>82</v>
      </c>
      <c r="H32" s="204">
        <f>SUM(N6*5)</f>
        <v>135</v>
      </c>
      <c r="I32" s="202"/>
      <c r="J32" s="202"/>
      <c r="K32" s="203"/>
      <c r="L32" s="203"/>
      <c r="M32" s="202"/>
      <c r="N32" s="202"/>
    </row>
    <row r="33" spans="1:14" ht="15" x14ac:dyDescent="0.2">
      <c r="A33" s="101"/>
      <c r="B33" s="101"/>
      <c r="C33" s="381" t="s">
        <v>152</v>
      </c>
      <c r="D33" s="381" t="s">
        <v>627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01"/>
    </row>
    <row r="34" spans="1:14" ht="15" x14ac:dyDescent="0.2">
      <c r="A34" s="101"/>
      <c r="B34" s="101"/>
      <c r="C34" s="101"/>
      <c r="D34" s="381" t="s">
        <v>628</v>
      </c>
      <c r="E34" s="101"/>
      <c r="F34" s="101"/>
      <c r="G34" s="101"/>
      <c r="H34" s="101"/>
      <c r="I34" s="101"/>
      <c r="J34" s="101"/>
      <c r="K34" s="118"/>
      <c r="L34" s="118"/>
      <c r="M34" s="101"/>
      <c r="N34" s="101"/>
    </row>
    <row r="35" spans="1:14" x14ac:dyDescent="0.2">
      <c r="C35" s="1" t="s">
        <v>629</v>
      </c>
      <c r="G35" s="94"/>
      <c r="H35" s="94"/>
    </row>
    <row r="36" spans="1:14" x14ac:dyDescent="0.2">
      <c r="G36" s="94"/>
      <c r="H36" s="94"/>
    </row>
    <row r="37" spans="1:14" x14ac:dyDescent="0.2">
      <c r="G37" s="94"/>
      <c r="H37" s="94"/>
    </row>
    <row r="38" spans="1:14" x14ac:dyDescent="0.2">
      <c r="G38" s="94"/>
      <c r="H38" s="94"/>
    </row>
    <row r="39" spans="1:14" x14ac:dyDescent="0.2">
      <c r="G39" s="94"/>
      <c r="H39" s="94"/>
    </row>
  </sheetData>
  <sortState xmlns:xlrd2="http://schemas.microsoft.com/office/spreadsheetml/2017/richdata2" ref="A7:I22">
    <sortCondition descending="1" ref="I7:I22"/>
    <sortCondition ref="C7:C22"/>
  </sortState>
  <mergeCells count="2">
    <mergeCell ref="A1:K1"/>
    <mergeCell ref="C4:D4"/>
  </mergeCells>
  <pageMargins left="0.7" right="0.7" top="0.75" bottom="0.75" header="0.3" footer="0.3"/>
  <pageSetup scale="5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N91"/>
  <sheetViews>
    <sheetView zoomScaleNormal="100" workbookViewId="0">
      <pane xSplit="1" topLeftCell="L1" activePane="topRight" state="frozen"/>
      <selection pane="topRight" activeCell="A3" sqref="A3"/>
    </sheetView>
  </sheetViews>
  <sheetFormatPr defaultRowHeight="12.75" x14ac:dyDescent="0.2"/>
  <cols>
    <col min="1" max="1" width="22.85546875" style="5" customWidth="1"/>
    <col min="2" max="4" width="5.5703125" style="5" customWidth="1"/>
    <col min="5" max="5" width="5.5703125" style="68" customWidth="1"/>
    <col min="6" max="7" width="5.5703125" style="5" customWidth="1"/>
    <col min="8" max="8" width="5.5703125" style="68" customWidth="1"/>
    <col min="9" max="34" width="5.5703125" style="5" customWidth="1"/>
    <col min="35" max="35" width="6.85546875" style="5" customWidth="1"/>
    <col min="36" max="36" width="1.42578125" customWidth="1"/>
    <col min="37" max="37" width="10.42578125" customWidth="1"/>
    <col min="38" max="38" width="10" customWidth="1"/>
    <col min="39" max="39" width="23.42578125" customWidth="1"/>
    <col min="40" max="40" width="33" customWidth="1"/>
  </cols>
  <sheetData>
    <row r="1" spans="1:40" s="2" customFormat="1" ht="15" customHeight="1" thickBot="1" x14ac:dyDescent="0.25">
      <c r="A1" s="3" t="s">
        <v>1</v>
      </c>
      <c r="B1" s="391" t="s">
        <v>11</v>
      </c>
      <c r="C1" s="392"/>
      <c r="D1" s="393"/>
      <c r="E1" s="391" t="s">
        <v>57</v>
      </c>
      <c r="F1" s="392"/>
      <c r="G1" s="393"/>
      <c r="H1" s="391" t="s">
        <v>3</v>
      </c>
      <c r="I1" s="392"/>
      <c r="J1" s="393"/>
      <c r="K1" s="391" t="s">
        <v>2</v>
      </c>
      <c r="L1" s="392"/>
      <c r="M1" s="393"/>
      <c r="N1" s="391" t="s">
        <v>4</v>
      </c>
      <c r="O1" s="392"/>
      <c r="P1" s="393"/>
      <c r="Q1" s="391" t="s">
        <v>5</v>
      </c>
      <c r="R1" s="392"/>
      <c r="S1" s="393"/>
      <c r="T1" s="391" t="s">
        <v>6</v>
      </c>
      <c r="U1" s="392"/>
      <c r="V1" s="393"/>
      <c r="W1" s="391" t="s">
        <v>7</v>
      </c>
      <c r="X1" s="392"/>
      <c r="Y1" s="393"/>
      <c r="Z1" s="391" t="s">
        <v>8</v>
      </c>
      <c r="AA1" s="392"/>
      <c r="AB1" s="393"/>
      <c r="AC1" s="391" t="s">
        <v>9</v>
      </c>
      <c r="AD1" s="392"/>
      <c r="AE1" s="393"/>
      <c r="AF1" s="391" t="s">
        <v>10</v>
      </c>
      <c r="AG1" s="392"/>
      <c r="AH1" s="393"/>
      <c r="AI1" s="396" t="s">
        <v>66</v>
      </c>
      <c r="AK1" s="395" t="s">
        <v>64</v>
      </c>
      <c r="AL1" s="395" t="s">
        <v>65</v>
      </c>
    </row>
    <row r="2" spans="1:40" ht="15" customHeight="1" thickTop="1" x14ac:dyDescent="0.2">
      <c r="A2" s="69"/>
      <c r="B2" s="6" t="s">
        <v>59</v>
      </c>
      <c r="C2" s="6" t="s">
        <v>58</v>
      </c>
      <c r="D2" s="6" t="s">
        <v>62</v>
      </c>
      <c r="E2" s="67" t="s">
        <v>59</v>
      </c>
      <c r="F2" s="6" t="s">
        <v>58</v>
      </c>
      <c r="G2" s="6" t="s">
        <v>62</v>
      </c>
      <c r="H2" s="67" t="s">
        <v>59</v>
      </c>
      <c r="I2" s="6" t="s">
        <v>58</v>
      </c>
      <c r="J2" s="6" t="s">
        <v>62</v>
      </c>
      <c r="K2" s="6" t="s">
        <v>59</v>
      </c>
      <c r="L2" s="6" t="s">
        <v>58</v>
      </c>
      <c r="M2" s="6" t="s">
        <v>62</v>
      </c>
      <c r="N2" s="6" t="s">
        <v>59</v>
      </c>
      <c r="O2" s="6" t="s">
        <v>58</v>
      </c>
      <c r="P2" s="6" t="s">
        <v>62</v>
      </c>
      <c r="Q2" s="6" t="s">
        <v>59</v>
      </c>
      <c r="R2" s="6" t="s">
        <v>58</v>
      </c>
      <c r="S2" s="6" t="s">
        <v>62</v>
      </c>
      <c r="T2" s="6" t="s">
        <v>59</v>
      </c>
      <c r="U2" s="6" t="s">
        <v>58</v>
      </c>
      <c r="V2" s="6" t="s">
        <v>62</v>
      </c>
      <c r="W2" s="6" t="s">
        <v>59</v>
      </c>
      <c r="X2" s="6" t="s">
        <v>58</v>
      </c>
      <c r="Y2" s="6" t="s">
        <v>62</v>
      </c>
      <c r="Z2" s="6" t="s">
        <v>59</v>
      </c>
      <c r="AA2" s="6" t="s">
        <v>58</v>
      </c>
      <c r="AB2" s="6" t="s">
        <v>62</v>
      </c>
      <c r="AC2" s="6" t="s">
        <v>59</v>
      </c>
      <c r="AD2" s="6" t="s">
        <v>58</v>
      </c>
      <c r="AE2" s="6" t="s">
        <v>62</v>
      </c>
      <c r="AF2" s="6" t="s">
        <v>59</v>
      </c>
      <c r="AG2" s="6" t="s">
        <v>58</v>
      </c>
      <c r="AH2" s="6" t="s">
        <v>62</v>
      </c>
      <c r="AI2" s="397"/>
      <c r="AK2" s="395"/>
      <c r="AL2" s="395"/>
      <c r="AM2" s="65" t="s">
        <v>60</v>
      </c>
    </row>
    <row r="3" spans="1:40" ht="15" customHeight="1" x14ac:dyDescent="0.2">
      <c r="A3" s="310" t="s">
        <v>47</v>
      </c>
      <c r="B3" s="145">
        <v>4</v>
      </c>
      <c r="C3" s="145">
        <v>94</v>
      </c>
      <c r="D3" s="145"/>
      <c r="E3" s="145">
        <v>4</v>
      </c>
      <c r="F3" s="145">
        <v>98</v>
      </c>
      <c r="G3" s="145"/>
      <c r="H3" s="145"/>
      <c r="I3" s="145">
        <v>94</v>
      </c>
      <c r="J3" s="145"/>
      <c r="K3" s="145">
        <v>4</v>
      </c>
      <c r="L3" s="145">
        <v>91</v>
      </c>
      <c r="M3" s="145"/>
      <c r="N3" s="145">
        <v>4</v>
      </c>
      <c r="O3" s="365">
        <v>98</v>
      </c>
      <c r="P3" s="145"/>
      <c r="Q3" s="145">
        <v>4</v>
      </c>
      <c r="R3" s="145">
        <v>92</v>
      </c>
      <c r="S3" s="145"/>
      <c r="T3" s="145">
        <v>4</v>
      </c>
      <c r="U3" s="145">
        <v>94</v>
      </c>
      <c r="V3" s="145"/>
      <c r="W3" s="145">
        <v>4</v>
      </c>
      <c r="X3" s="145">
        <v>99</v>
      </c>
      <c r="Y3" s="145"/>
      <c r="Z3" s="145">
        <v>4</v>
      </c>
      <c r="AA3" s="145">
        <v>96</v>
      </c>
      <c r="AB3" s="145"/>
      <c r="AC3" s="145">
        <v>4</v>
      </c>
      <c r="AD3" s="145">
        <v>99</v>
      </c>
      <c r="AE3" s="145"/>
      <c r="AF3" s="145">
        <v>4</v>
      </c>
      <c r="AG3" s="145">
        <v>97</v>
      </c>
      <c r="AH3" s="145"/>
      <c r="AI3" s="93">
        <f t="shared" ref="AI3:AI34" si="0">SUM(B3:AH3)</f>
        <v>1092</v>
      </c>
      <c r="AK3" s="38">
        <f t="shared" ref="AK3:AK34" si="1">(B3+E3+H3+K3+N3+Q3+T3+W3+Z3+AC3+AF3)/4</f>
        <v>10</v>
      </c>
      <c r="AL3" s="38">
        <f t="shared" ref="AL3:AL34" si="2">IF(C3&gt;0,1)+IF(F3&gt;0,1)+IF(I3&gt;0,1)+IF(L3&gt;0,1)+IF(O3&gt;0,1)+IF(R3&gt;0,1)+IF(U3&gt;0,1)+IF(X3&gt;0,1)+IF(AA3&gt;0,1)+IF(AD3&gt;0,1)+IF(AG3&gt;0,1)</f>
        <v>11</v>
      </c>
    </row>
    <row r="4" spans="1:40" ht="15" customHeight="1" x14ac:dyDescent="0.2">
      <c r="A4" s="93" t="s">
        <v>299</v>
      </c>
      <c r="B4" s="145">
        <v>4</v>
      </c>
      <c r="C4" s="145">
        <v>93</v>
      </c>
      <c r="D4" s="145"/>
      <c r="E4" s="145">
        <v>4</v>
      </c>
      <c r="F4" s="145">
        <v>92</v>
      </c>
      <c r="G4" s="145"/>
      <c r="H4" s="145">
        <v>4</v>
      </c>
      <c r="I4" s="145">
        <v>97</v>
      </c>
      <c r="J4" s="145"/>
      <c r="K4" s="145">
        <v>4</v>
      </c>
      <c r="L4" s="145">
        <v>92</v>
      </c>
      <c r="M4" s="145"/>
      <c r="N4" s="145"/>
      <c r="O4" s="365">
        <v>99</v>
      </c>
      <c r="P4" s="145">
        <v>4</v>
      </c>
      <c r="Q4" s="145">
        <v>4</v>
      </c>
      <c r="R4" s="145">
        <v>100</v>
      </c>
      <c r="S4" s="145"/>
      <c r="T4" s="145">
        <v>4</v>
      </c>
      <c r="U4" s="145">
        <v>97</v>
      </c>
      <c r="V4" s="145"/>
      <c r="W4" s="145">
        <v>4</v>
      </c>
      <c r="X4" s="145">
        <v>81</v>
      </c>
      <c r="Y4" s="145"/>
      <c r="Z4" s="145">
        <v>4</v>
      </c>
      <c r="AA4" s="145">
        <v>99</v>
      </c>
      <c r="AB4" s="145"/>
      <c r="AC4" s="145">
        <v>4</v>
      </c>
      <c r="AD4" s="145">
        <v>100</v>
      </c>
      <c r="AE4" s="145">
        <v>4</v>
      </c>
      <c r="AF4" s="145">
        <v>4</v>
      </c>
      <c r="AG4" s="145">
        <v>84</v>
      </c>
      <c r="AH4" s="145"/>
      <c r="AI4" s="93">
        <f t="shared" si="0"/>
        <v>1082</v>
      </c>
      <c r="AK4" s="38">
        <f t="shared" si="1"/>
        <v>10</v>
      </c>
      <c r="AL4" s="38">
        <f t="shared" si="2"/>
        <v>11</v>
      </c>
      <c r="AM4" s="1" t="s">
        <v>143</v>
      </c>
    </row>
    <row r="5" spans="1:40" ht="15" customHeight="1" x14ac:dyDescent="0.25">
      <c r="A5" s="93" t="s">
        <v>48</v>
      </c>
      <c r="B5" s="145">
        <v>4</v>
      </c>
      <c r="C5" s="145">
        <v>99</v>
      </c>
      <c r="D5" s="145"/>
      <c r="E5" s="145">
        <v>4</v>
      </c>
      <c r="F5" s="145">
        <v>97</v>
      </c>
      <c r="G5" s="145"/>
      <c r="H5" s="145">
        <v>4</v>
      </c>
      <c r="I5" s="145">
        <v>93</v>
      </c>
      <c r="J5" s="145"/>
      <c r="K5" s="145">
        <v>4</v>
      </c>
      <c r="L5" s="145">
        <v>98</v>
      </c>
      <c r="M5" s="145"/>
      <c r="N5" s="145">
        <v>4</v>
      </c>
      <c r="O5" s="145">
        <v>90</v>
      </c>
      <c r="P5" s="145"/>
      <c r="Q5" s="145">
        <v>4</v>
      </c>
      <c r="R5" s="145">
        <v>93</v>
      </c>
      <c r="S5" s="145"/>
      <c r="T5" s="145">
        <v>4</v>
      </c>
      <c r="U5" s="145">
        <v>96</v>
      </c>
      <c r="V5" s="145"/>
      <c r="W5" s="145">
        <v>4</v>
      </c>
      <c r="X5" s="145">
        <v>91</v>
      </c>
      <c r="Y5" s="145"/>
      <c r="Z5" s="145">
        <v>4</v>
      </c>
      <c r="AA5" s="145">
        <v>89</v>
      </c>
      <c r="AB5" s="145"/>
      <c r="AC5" s="145">
        <v>4</v>
      </c>
      <c r="AD5" s="145">
        <v>98</v>
      </c>
      <c r="AE5" s="145"/>
      <c r="AF5" s="145">
        <v>4</v>
      </c>
      <c r="AG5" s="145">
        <v>94</v>
      </c>
      <c r="AH5" s="145"/>
      <c r="AI5" s="93">
        <f t="shared" si="0"/>
        <v>1082</v>
      </c>
      <c r="AJ5" s="79"/>
      <c r="AK5" s="38">
        <f t="shared" si="1"/>
        <v>11</v>
      </c>
      <c r="AL5" s="38">
        <f t="shared" si="2"/>
        <v>11</v>
      </c>
      <c r="AM5" s="1" t="s">
        <v>63</v>
      </c>
      <c r="AN5" s="104"/>
    </row>
    <row r="6" spans="1:40" ht="15" customHeight="1" x14ac:dyDescent="0.2">
      <c r="A6" s="93" t="s">
        <v>498</v>
      </c>
      <c r="B6" s="145">
        <v>4</v>
      </c>
      <c r="C6" s="145">
        <v>99</v>
      </c>
      <c r="D6" s="145"/>
      <c r="E6" s="145">
        <v>4</v>
      </c>
      <c r="F6" s="145">
        <v>97</v>
      </c>
      <c r="G6" s="145"/>
      <c r="H6" s="145">
        <v>4</v>
      </c>
      <c r="I6" s="145">
        <v>93</v>
      </c>
      <c r="J6" s="145"/>
      <c r="K6" s="145">
        <v>4</v>
      </c>
      <c r="L6" s="145">
        <v>98</v>
      </c>
      <c r="M6" s="145"/>
      <c r="N6" s="145">
        <v>4</v>
      </c>
      <c r="O6" s="145">
        <v>90</v>
      </c>
      <c r="P6" s="145"/>
      <c r="Q6" s="145">
        <v>4</v>
      </c>
      <c r="R6" s="145">
        <v>93</v>
      </c>
      <c r="S6" s="145"/>
      <c r="T6" s="145">
        <v>4</v>
      </c>
      <c r="U6" s="145">
        <v>96</v>
      </c>
      <c r="V6" s="145"/>
      <c r="W6" s="145">
        <v>4</v>
      </c>
      <c r="X6" s="145">
        <v>91</v>
      </c>
      <c r="Y6" s="145"/>
      <c r="Z6" s="145">
        <v>4</v>
      </c>
      <c r="AA6" s="145">
        <v>89</v>
      </c>
      <c r="AB6" s="145"/>
      <c r="AC6" s="145">
        <v>4</v>
      </c>
      <c r="AD6" s="145">
        <v>98</v>
      </c>
      <c r="AE6" s="145"/>
      <c r="AF6" s="145">
        <v>4</v>
      </c>
      <c r="AG6" s="145">
        <v>94</v>
      </c>
      <c r="AH6" s="145"/>
      <c r="AI6" s="93">
        <f t="shared" si="0"/>
        <v>1082</v>
      </c>
      <c r="AK6" s="38">
        <f t="shared" si="1"/>
        <v>11</v>
      </c>
      <c r="AL6" s="38">
        <f t="shared" si="2"/>
        <v>11</v>
      </c>
      <c r="AM6" s="1" t="s">
        <v>471</v>
      </c>
    </row>
    <row r="7" spans="1:40" ht="15" customHeight="1" x14ac:dyDescent="0.2">
      <c r="A7" s="93" t="s">
        <v>51</v>
      </c>
      <c r="B7" s="145">
        <v>4</v>
      </c>
      <c r="C7" s="145">
        <v>98</v>
      </c>
      <c r="D7" s="145"/>
      <c r="E7" s="145">
        <v>4</v>
      </c>
      <c r="F7" s="145">
        <v>99</v>
      </c>
      <c r="G7" s="145"/>
      <c r="H7" s="145">
        <v>4</v>
      </c>
      <c r="I7" s="145">
        <v>91</v>
      </c>
      <c r="J7" s="145"/>
      <c r="K7" s="145">
        <v>4</v>
      </c>
      <c r="L7" s="145">
        <v>89</v>
      </c>
      <c r="M7" s="145"/>
      <c r="N7" s="145">
        <v>4</v>
      </c>
      <c r="O7" s="145">
        <v>97</v>
      </c>
      <c r="P7" s="145"/>
      <c r="Q7" s="145">
        <v>4</v>
      </c>
      <c r="R7" s="145">
        <v>95</v>
      </c>
      <c r="S7" s="145"/>
      <c r="T7" s="145">
        <v>4</v>
      </c>
      <c r="U7" s="145">
        <v>89</v>
      </c>
      <c r="V7" s="145"/>
      <c r="W7" s="145">
        <v>4</v>
      </c>
      <c r="X7" s="145">
        <v>97</v>
      </c>
      <c r="Y7" s="145"/>
      <c r="Z7" s="145">
        <v>4</v>
      </c>
      <c r="AA7" s="145">
        <v>89</v>
      </c>
      <c r="AB7" s="145"/>
      <c r="AC7" s="145">
        <v>4</v>
      </c>
      <c r="AD7" s="145">
        <v>95</v>
      </c>
      <c r="AE7" s="145"/>
      <c r="AF7" s="145">
        <v>4</v>
      </c>
      <c r="AG7" s="145">
        <v>96</v>
      </c>
      <c r="AH7" s="145"/>
      <c r="AI7" s="93">
        <f t="shared" si="0"/>
        <v>1079</v>
      </c>
      <c r="AK7" s="38">
        <f t="shared" si="1"/>
        <v>11</v>
      </c>
      <c r="AL7" s="38">
        <f t="shared" si="2"/>
        <v>11</v>
      </c>
    </row>
    <row r="8" spans="1:40" ht="15" customHeight="1" x14ac:dyDescent="0.2">
      <c r="A8" s="93" t="s">
        <v>61</v>
      </c>
      <c r="B8" s="145">
        <v>4</v>
      </c>
      <c r="C8" s="145">
        <v>98</v>
      </c>
      <c r="D8" s="145"/>
      <c r="E8" s="145">
        <v>4</v>
      </c>
      <c r="F8" s="145">
        <v>99</v>
      </c>
      <c r="G8" s="145"/>
      <c r="H8" s="145">
        <v>4</v>
      </c>
      <c r="I8" s="145">
        <v>91</v>
      </c>
      <c r="J8" s="145"/>
      <c r="K8" s="145">
        <v>4</v>
      </c>
      <c r="L8" s="145">
        <v>89</v>
      </c>
      <c r="M8" s="145"/>
      <c r="N8" s="145">
        <v>4</v>
      </c>
      <c r="O8" s="145">
        <v>97</v>
      </c>
      <c r="P8" s="145"/>
      <c r="Q8" s="145">
        <v>4</v>
      </c>
      <c r="R8" s="145">
        <v>95</v>
      </c>
      <c r="S8" s="145"/>
      <c r="T8" s="145">
        <v>4</v>
      </c>
      <c r="U8" s="145">
        <v>89</v>
      </c>
      <c r="V8" s="145"/>
      <c r="W8" s="145">
        <v>4</v>
      </c>
      <c r="X8" s="145">
        <v>97</v>
      </c>
      <c r="Y8" s="145"/>
      <c r="Z8" s="145">
        <v>4</v>
      </c>
      <c r="AA8" s="145">
        <v>89</v>
      </c>
      <c r="AB8" s="145"/>
      <c r="AC8" s="145">
        <v>4</v>
      </c>
      <c r="AD8" s="145">
        <v>95</v>
      </c>
      <c r="AE8" s="145"/>
      <c r="AF8" s="145">
        <v>4</v>
      </c>
      <c r="AG8" s="145">
        <v>96</v>
      </c>
      <c r="AH8" s="145"/>
      <c r="AI8" s="93">
        <f t="shared" si="0"/>
        <v>1079</v>
      </c>
      <c r="AK8" s="38">
        <f t="shared" si="1"/>
        <v>11</v>
      </c>
      <c r="AL8" s="38">
        <f t="shared" si="2"/>
        <v>11</v>
      </c>
    </row>
    <row r="9" spans="1:40" ht="15" customHeight="1" x14ac:dyDescent="0.25">
      <c r="A9" s="93" t="s">
        <v>284</v>
      </c>
      <c r="B9" s="145">
        <v>4</v>
      </c>
      <c r="C9" s="145">
        <v>96</v>
      </c>
      <c r="D9" s="145"/>
      <c r="E9" s="145">
        <v>4</v>
      </c>
      <c r="F9" s="145">
        <v>93</v>
      </c>
      <c r="G9" s="145"/>
      <c r="H9" s="145">
        <v>4</v>
      </c>
      <c r="I9" s="145">
        <v>96</v>
      </c>
      <c r="J9" s="145"/>
      <c r="K9" s="145">
        <v>4</v>
      </c>
      <c r="L9" s="145">
        <v>94</v>
      </c>
      <c r="M9" s="145"/>
      <c r="N9" s="145">
        <v>4</v>
      </c>
      <c r="O9" s="365">
        <v>92</v>
      </c>
      <c r="P9" s="145"/>
      <c r="Q9" s="145">
        <v>4</v>
      </c>
      <c r="R9" s="145">
        <v>87</v>
      </c>
      <c r="S9" s="145"/>
      <c r="T9" s="145">
        <v>4</v>
      </c>
      <c r="U9" s="145">
        <v>95</v>
      </c>
      <c r="V9" s="145">
        <v>4</v>
      </c>
      <c r="W9" s="145">
        <v>4</v>
      </c>
      <c r="X9" s="145">
        <v>95</v>
      </c>
      <c r="Y9" s="145"/>
      <c r="Z9" s="145">
        <v>4</v>
      </c>
      <c r="AA9" s="145">
        <v>89</v>
      </c>
      <c r="AB9" s="145"/>
      <c r="AC9" s="145">
        <v>4</v>
      </c>
      <c r="AD9" s="145">
        <v>88</v>
      </c>
      <c r="AE9" s="145"/>
      <c r="AF9" s="145">
        <v>4</v>
      </c>
      <c r="AG9" s="145">
        <v>89</v>
      </c>
      <c r="AH9" s="145"/>
      <c r="AI9" s="93">
        <f t="shared" si="0"/>
        <v>1062</v>
      </c>
      <c r="AJ9" s="79"/>
      <c r="AK9" s="38">
        <f t="shared" si="1"/>
        <v>11</v>
      </c>
      <c r="AL9" s="38">
        <f t="shared" si="2"/>
        <v>11</v>
      </c>
      <c r="AN9" s="104"/>
    </row>
    <row r="10" spans="1:40" ht="15" customHeight="1" x14ac:dyDescent="0.2">
      <c r="A10" s="93" t="s">
        <v>142</v>
      </c>
      <c r="B10" s="145">
        <v>4</v>
      </c>
      <c r="C10" s="145">
        <v>90</v>
      </c>
      <c r="D10" s="145"/>
      <c r="E10" s="145">
        <v>4</v>
      </c>
      <c r="F10" s="145">
        <v>88</v>
      </c>
      <c r="G10" s="145"/>
      <c r="H10" s="145">
        <v>4</v>
      </c>
      <c r="I10" s="145">
        <v>83</v>
      </c>
      <c r="J10" s="145"/>
      <c r="K10" s="145">
        <v>4</v>
      </c>
      <c r="L10" s="145">
        <v>100</v>
      </c>
      <c r="M10" s="145"/>
      <c r="N10" s="145">
        <v>4</v>
      </c>
      <c r="O10" s="365">
        <v>96</v>
      </c>
      <c r="P10" s="145"/>
      <c r="Q10" s="145">
        <v>4</v>
      </c>
      <c r="R10" s="145">
        <v>91</v>
      </c>
      <c r="S10" s="145"/>
      <c r="T10" s="145">
        <v>4</v>
      </c>
      <c r="U10" s="145">
        <v>99</v>
      </c>
      <c r="V10" s="145"/>
      <c r="W10" s="145">
        <v>4</v>
      </c>
      <c r="X10" s="145">
        <v>92</v>
      </c>
      <c r="Y10" s="145"/>
      <c r="Z10" s="145">
        <v>4</v>
      </c>
      <c r="AA10" s="145">
        <v>94</v>
      </c>
      <c r="AB10" s="145"/>
      <c r="AC10" s="145">
        <v>4</v>
      </c>
      <c r="AD10" s="145">
        <v>97</v>
      </c>
      <c r="AE10" s="145"/>
      <c r="AF10" s="145">
        <v>4</v>
      </c>
      <c r="AG10" s="145">
        <v>84</v>
      </c>
      <c r="AH10" s="145"/>
      <c r="AI10" s="93">
        <f t="shared" si="0"/>
        <v>1058</v>
      </c>
      <c r="AK10" s="38">
        <f t="shared" si="1"/>
        <v>11</v>
      </c>
      <c r="AL10" s="38">
        <f t="shared" si="2"/>
        <v>11</v>
      </c>
    </row>
    <row r="11" spans="1:40" ht="15" customHeight="1" x14ac:dyDescent="0.2">
      <c r="A11" s="93" t="s">
        <v>49</v>
      </c>
      <c r="B11" s="145">
        <v>4</v>
      </c>
      <c r="C11" s="145">
        <v>96</v>
      </c>
      <c r="D11" s="145"/>
      <c r="E11" s="145">
        <v>4</v>
      </c>
      <c r="F11" s="145">
        <v>93</v>
      </c>
      <c r="G11" s="145"/>
      <c r="H11" s="145">
        <v>4</v>
      </c>
      <c r="I11" s="145">
        <v>96</v>
      </c>
      <c r="J11" s="145"/>
      <c r="K11" s="145">
        <v>4</v>
      </c>
      <c r="L11" s="145">
        <v>94</v>
      </c>
      <c r="M11" s="145"/>
      <c r="N11" s="145">
        <v>4</v>
      </c>
      <c r="O11" s="365">
        <v>92</v>
      </c>
      <c r="P11" s="145"/>
      <c r="Q11" s="145">
        <v>4</v>
      </c>
      <c r="R11" s="145">
        <v>87</v>
      </c>
      <c r="S11" s="145"/>
      <c r="T11" s="145">
        <v>4</v>
      </c>
      <c r="U11" s="145">
        <v>95</v>
      </c>
      <c r="V11" s="145"/>
      <c r="W11" s="145">
        <v>4</v>
      </c>
      <c r="X11" s="145">
        <v>95</v>
      </c>
      <c r="Y11" s="145"/>
      <c r="Z11" s="145">
        <v>4</v>
      </c>
      <c r="AA11" s="145">
        <v>89</v>
      </c>
      <c r="AB11" s="145"/>
      <c r="AC11" s="145">
        <v>4</v>
      </c>
      <c r="AD11" s="145">
        <v>88</v>
      </c>
      <c r="AE11" s="145"/>
      <c r="AF11" s="145">
        <v>4</v>
      </c>
      <c r="AG11" s="145">
        <v>89</v>
      </c>
      <c r="AH11" s="145"/>
      <c r="AI11" s="93">
        <f t="shared" si="0"/>
        <v>1058</v>
      </c>
      <c r="AK11" s="38">
        <f t="shared" si="1"/>
        <v>11</v>
      </c>
      <c r="AL11" s="38">
        <f t="shared" si="2"/>
        <v>11</v>
      </c>
    </row>
    <row r="12" spans="1:40" ht="15" customHeight="1" x14ac:dyDescent="0.2">
      <c r="A12" s="93" t="s">
        <v>303</v>
      </c>
      <c r="B12" s="145">
        <v>4</v>
      </c>
      <c r="C12" s="145">
        <v>100</v>
      </c>
      <c r="D12" s="145"/>
      <c r="E12" s="145">
        <v>4</v>
      </c>
      <c r="F12" s="145">
        <v>90</v>
      </c>
      <c r="G12" s="145"/>
      <c r="H12" s="145">
        <v>4</v>
      </c>
      <c r="I12" s="145">
        <v>98</v>
      </c>
      <c r="J12" s="145"/>
      <c r="K12" s="145"/>
      <c r="L12" s="145">
        <v>96</v>
      </c>
      <c r="M12" s="145"/>
      <c r="N12" s="145"/>
      <c r="O12" s="145">
        <v>95</v>
      </c>
      <c r="P12" s="145"/>
      <c r="Q12" s="145">
        <v>4</v>
      </c>
      <c r="R12" s="145">
        <v>96</v>
      </c>
      <c r="S12" s="145"/>
      <c r="T12" s="145"/>
      <c r="U12" s="145">
        <v>84</v>
      </c>
      <c r="V12" s="145"/>
      <c r="W12" s="145">
        <v>4</v>
      </c>
      <c r="X12" s="145">
        <v>96</v>
      </c>
      <c r="Y12" s="145"/>
      <c r="Z12" s="145"/>
      <c r="AA12" s="145">
        <v>89</v>
      </c>
      <c r="AB12" s="145"/>
      <c r="AC12" s="145"/>
      <c r="AD12" s="145">
        <v>91</v>
      </c>
      <c r="AE12" s="145"/>
      <c r="AF12" s="145">
        <v>4</v>
      </c>
      <c r="AG12" s="145">
        <v>92</v>
      </c>
      <c r="AH12" s="145"/>
      <c r="AI12" s="93">
        <f t="shared" si="0"/>
        <v>1051</v>
      </c>
      <c r="AK12" s="38">
        <f t="shared" si="1"/>
        <v>6</v>
      </c>
      <c r="AL12" s="38">
        <f t="shared" si="2"/>
        <v>11</v>
      </c>
    </row>
    <row r="13" spans="1:40" s="79" customFormat="1" ht="15" customHeight="1" x14ac:dyDescent="0.2">
      <c r="A13" s="93" t="s">
        <v>308</v>
      </c>
      <c r="B13" s="145">
        <v>4</v>
      </c>
      <c r="C13" s="145">
        <v>92</v>
      </c>
      <c r="D13" s="145"/>
      <c r="E13" s="145">
        <v>4</v>
      </c>
      <c r="F13" s="145">
        <v>94</v>
      </c>
      <c r="G13" s="145"/>
      <c r="H13" s="145">
        <v>4</v>
      </c>
      <c r="I13" s="145">
        <v>92</v>
      </c>
      <c r="J13" s="145"/>
      <c r="K13" s="145">
        <v>4</v>
      </c>
      <c r="L13" s="145">
        <v>99</v>
      </c>
      <c r="M13" s="145"/>
      <c r="N13" s="145">
        <v>4</v>
      </c>
      <c r="O13" s="365">
        <v>79</v>
      </c>
      <c r="P13" s="145"/>
      <c r="Q13" s="145">
        <v>4</v>
      </c>
      <c r="R13" s="145">
        <v>82</v>
      </c>
      <c r="S13" s="145"/>
      <c r="T13" s="145"/>
      <c r="U13" s="145">
        <v>98</v>
      </c>
      <c r="V13" s="145"/>
      <c r="W13" s="145">
        <v>4</v>
      </c>
      <c r="X13" s="145">
        <v>86</v>
      </c>
      <c r="Y13" s="145"/>
      <c r="Z13" s="145"/>
      <c r="AA13" s="145">
        <v>100</v>
      </c>
      <c r="AB13" s="145"/>
      <c r="AC13" s="145">
        <v>4</v>
      </c>
      <c r="AD13" s="145">
        <v>90</v>
      </c>
      <c r="AE13" s="145"/>
      <c r="AF13" s="145"/>
      <c r="AG13" s="145">
        <v>100</v>
      </c>
      <c r="AH13" s="145"/>
      <c r="AI13" s="93">
        <f t="shared" si="0"/>
        <v>1044</v>
      </c>
      <c r="AJ13"/>
      <c r="AK13" s="38">
        <f t="shared" si="1"/>
        <v>8</v>
      </c>
      <c r="AL13" s="38">
        <f t="shared" si="2"/>
        <v>11</v>
      </c>
      <c r="AM13"/>
      <c r="AN13"/>
    </row>
    <row r="14" spans="1:40" ht="15" customHeight="1" x14ac:dyDescent="0.2">
      <c r="A14" s="93" t="s">
        <v>499</v>
      </c>
      <c r="B14" s="145">
        <v>4</v>
      </c>
      <c r="C14" s="145">
        <v>97</v>
      </c>
      <c r="D14" s="145">
        <v>4</v>
      </c>
      <c r="E14" s="145">
        <v>4</v>
      </c>
      <c r="F14" s="145">
        <v>91</v>
      </c>
      <c r="G14" s="145"/>
      <c r="H14" s="145">
        <v>4</v>
      </c>
      <c r="I14" s="145">
        <v>82</v>
      </c>
      <c r="J14" s="145"/>
      <c r="K14" s="145">
        <v>4</v>
      </c>
      <c r="L14" s="145">
        <v>83</v>
      </c>
      <c r="M14" s="145"/>
      <c r="N14" s="145"/>
      <c r="O14" s="145">
        <v>86</v>
      </c>
      <c r="P14" s="145"/>
      <c r="Q14" s="145">
        <v>4</v>
      </c>
      <c r="R14" s="145">
        <v>99</v>
      </c>
      <c r="S14" s="145">
        <v>4</v>
      </c>
      <c r="T14" s="145">
        <v>4</v>
      </c>
      <c r="U14" s="145">
        <v>84</v>
      </c>
      <c r="V14" s="145"/>
      <c r="W14" s="145">
        <v>4</v>
      </c>
      <c r="X14" s="145">
        <v>90</v>
      </c>
      <c r="Y14" s="145"/>
      <c r="Z14" s="145"/>
      <c r="AA14" s="145">
        <v>89</v>
      </c>
      <c r="AB14" s="145"/>
      <c r="AC14" s="145">
        <v>4</v>
      </c>
      <c r="AD14" s="145">
        <v>89</v>
      </c>
      <c r="AE14" s="145"/>
      <c r="AF14" s="145"/>
      <c r="AG14" s="145">
        <v>84</v>
      </c>
      <c r="AH14" s="145"/>
      <c r="AI14" s="93">
        <f t="shared" si="0"/>
        <v>1014</v>
      </c>
      <c r="AJ14" s="79"/>
      <c r="AK14" s="38">
        <f t="shared" si="1"/>
        <v>8</v>
      </c>
      <c r="AL14" s="38">
        <f t="shared" si="2"/>
        <v>11</v>
      </c>
    </row>
    <row r="15" spans="1:40" ht="15" customHeight="1" x14ac:dyDescent="0.2">
      <c r="A15" s="93" t="s">
        <v>323</v>
      </c>
      <c r="B15" s="145">
        <v>4</v>
      </c>
      <c r="C15" s="145"/>
      <c r="D15" s="145"/>
      <c r="E15" s="145">
        <v>4</v>
      </c>
      <c r="F15" s="145">
        <v>88</v>
      </c>
      <c r="G15" s="145"/>
      <c r="H15" s="145"/>
      <c r="I15" s="145">
        <v>83</v>
      </c>
      <c r="J15" s="145"/>
      <c r="K15" s="145">
        <v>4</v>
      </c>
      <c r="L15" s="145">
        <v>100</v>
      </c>
      <c r="M15" s="145"/>
      <c r="N15" s="145">
        <v>4</v>
      </c>
      <c r="O15" s="145">
        <v>96</v>
      </c>
      <c r="P15" s="145"/>
      <c r="Q15" s="145">
        <v>4</v>
      </c>
      <c r="R15" s="145">
        <v>91</v>
      </c>
      <c r="S15" s="145"/>
      <c r="T15" s="145"/>
      <c r="U15" s="145">
        <v>99</v>
      </c>
      <c r="V15" s="145"/>
      <c r="W15" s="145">
        <v>4</v>
      </c>
      <c r="X15" s="145">
        <v>92</v>
      </c>
      <c r="Y15" s="145"/>
      <c r="Z15" s="145">
        <v>4</v>
      </c>
      <c r="AA15" s="145">
        <v>94</v>
      </c>
      <c r="AB15" s="145"/>
      <c r="AC15" s="145">
        <v>4</v>
      </c>
      <c r="AD15" s="145">
        <v>97</v>
      </c>
      <c r="AE15" s="145"/>
      <c r="AF15" s="145">
        <v>4</v>
      </c>
      <c r="AG15" s="145">
        <v>84</v>
      </c>
      <c r="AH15" s="145"/>
      <c r="AI15" s="93">
        <f t="shared" si="0"/>
        <v>960</v>
      </c>
      <c r="AK15" s="38">
        <f t="shared" si="1"/>
        <v>9</v>
      </c>
      <c r="AL15" s="38">
        <f t="shared" si="2"/>
        <v>10</v>
      </c>
    </row>
    <row r="16" spans="1:40" ht="15" customHeight="1" x14ac:dyDescent="0.25">
      <c r="A16" s="93" t="s">
        <v>319</v>
      </c>
      <c r="B16" s="145">
        <v>4</v>
      </c>
      <c r="C16" s="145">
        <v>100</v>
      </c>
      <c r="D16" s="145"/>
      <c r="E16" s="145">
        <v>4</v>
      </c>
      <c r="F16" s="145">
        <v>90</v>
      </c>
      <c r="G16" s="145"/>
      <c r="H16" s="145">
        <v>4</v>
      </c>
      <c r="I16" s="145">
        <v>98</v>
      </c>
      <c r="J16" s="145"/>
      <c r="K16" s="145">
        <v>4</v>
      </c>
      <c r="L16" s="145">
        <v>96</v>
      </c>
      <c r="M16" s="145"/>
      <c r="N16" s="145"/>
      <c r="O16" s="145">
        <v>95</v>
      </c>
      <c r="P16" s="145"/>
      <c r="Q16" s="145"/>
      <c r="R16" s="145">
        <v>96</v>
      </c>
      <c r="S16" s="145"/>
      <c r="T16" s="145"/>
      <c r="U16" s="145"/>
      <c r="V16" s="145"/>
      <c r="W16" s="145"/>
      <c r="X16" s="145">
        <v>96</v>
      </c>
      <c r="Y16" s="145"/>
      <c r="Z16" s="145"/>
      <c r="AA16" s="145">
        <v>89</v>
      </c>
      <c r="AB16" s="145"/>
      <c r="AC16" s="145"/>
      <c r="AD16" s="145"/>
      <c r="AE16" s="145"/>
      <c r="AF16" s="145">
        <v>4</v>
      </c>
      <c r="AG16" s="145">
        <v>92</v>
      </c>
      <c r="AH16" s="145"/>
      <c r="AI16" s="93">
        <f t="shared" si="0"/>
        <v>872</v>
      </c>
      <c r="AJ16" s="79"/>
      <c r="AK16" s="38">
        <f t="shared" si="1"/>
        <v>5</v>
      </c>
      <c r="AL16" s="38">
        <f t="shared" si="2"/>
        <v>9</v>
      </c>
      <c r="AM16" s="1"/>
      <c r="AN16" s="104"/>
    </row>
    <row r="17" spans="1:40" ht="15" customHeight="1" x14ac:dyDescent="0.2">
      <c r="A17" s="93" t="s">
        <v>144</v>
      </c>
      <c r="B17" s="145"/>
      <c r="C17" s="145"/>
      <c r="D17" s="145"/>
      <c r="E17" s="145"/>
      <c r="F17" s="145">
        <v>95</v>
      </c>
      <c r="G17" s="145"/>
      <c r="H17" s="145"/>
      <c r="I17" s="145">
        <v>99</v>
      </c>
      <c r="J17" s="145"/>
      <c r="K17" s="145">
        <v>4</v>
      </c>
      <c r="L17" s="145">
        <v>97</v>
      </c>
      <c r="M17" s="145"/>
      <c r="N17" s="145"/>
      <c r="O17" s="145">
        <v>91</v>
      </c>
      <c r="P17" s="145"/>
      <c r="Q17" s="145"/>
      <c r="R17" s="145">
        <v>90</v>
      </c>
      <c r="S17" s="145"/>
      <c r="T17" s="145"/>
      <c r="U17" s="145">
        <v>92</v>
      </c>
      <c r="V17" s="145"/>
      <c r="W17" s="145"/>
      <c r="X17" s="145">
        <v>100</v>
      </c>
      <c r="Y17" s="145">
        <v>4</v>
      </c>
      <c r="Z17" s="145">
        <v>4</v>
      </c>
      <c r="AA17" s="145">
        <v>98</v>
      </c>
      <c r="AB17" s="145"/>
      <c r="AC17" s="145"/>
      <c r="AD17" s="145">
        <v>92</v>
      </c>
      <c r="AE17" s="145"/>
      <c r="AF17" s="145"/>
      <c r="AG17" s="145"/>
      <c r="AH17" s="145"/>
      <c r="AI17" s="93">
        <f t="shared" si="0"/>
        <v>866</v>
      </c>
      <c r="AK17" s="38">
        <f t="shared" si="1"/>
        <v>2</v>
      </c>
      <c r="AL17" s="38">
        <f t="shared" si="2"/>
        <v>9</v>
      </c>
    </row>
    <row r="18" spans="1:40" ht="15" customHeight="1" x14ac:dyDescent="0.2">
      <c r="A18" s="93" t="s">
        <v>448</v>
      </c>
      <c r="B18" s="145">
        <v>4</v>
      </c>
      <c r="C18" s="145">
        <v>89</v>
      </c>
      <c r="D18" s="145"/>
      <c r="E18" s="145"/>
      <c r="F18" s="145">
        <v>87</v>
      </c>
      <c r="G18" s="145"/>
      <c r="H18" s="145">
        <v>4</v>
      </c>
      <c r="I18" s="145">
        <v>86</v>
      </c>
      <c r="J18" s="145"/>
      <c r="K18" s="145">
        <v>4</v>
      </c>
      <c r="L18" s="145">
        <v>90</v>
      </c>
      <c r="M18" s="145"/>
      <c r="N18" s="145"/>
      <c r="O18" s="365">
        <v>94</v>
      </c>
      <c r="P18" s="145"/>
      <c r="Q18" s="145">
        <v>4</v>
      </c>
      <c r="R18" s="145">
        <v>98</v>
      </c>
      <c r="S18" s="145"/>
      <c r="T18" s="145">
        <v>4</v>
      </c>
      <c r="U18" s="145"/>
      <c r="V18" s="145"/>
      <c r="W18" s="145">
        <v>4</v>
      </c>
      <c r="X18" s="145">
        <v>98</v>
      </c>
      <c r="Y18" s="145"/>
      <c r="Z18" s="145">
        <v>4</v>
      </c>
      <c r="AA18" s="145"/>
      <c r="AB18" s="145"/>
      <c r="AC18" s="145">
        <v>4</v>
      </c>
      <c r="AD18" s="145">
        <v>83</v>
      </c>
      <c r="AE18" s="145"/>
      <c r="AF18" s="145">
        <v>4</v>
      </c>
      <c r="AG18" s="145">
        <v>98</v>
      </c>
      <c r="AH18" s="145"/>
      <c r="AI18" s="93">
        <f t="shared" si="0"/>
        <v>859</v>
      </c>
      <c r="AK18" s="38">
        <f t="shared" si="1"/>
        <v>9</v>
      </c>
      <c r="AL18" s="38">
        <f t="shared" si="2"/>
        <v>9</v>
      </c>
    </row>
    <row r="19" spans="1:40" ht="15" customHeight="1" x14ac:dyDescent="0.2">
      <c r="A19" s="93" t="s">
        <v>446</v>
      </c>
      <c r="B19" s="145">
        <v>4</v>
      </c>
      <c r="C19" s="145">
        <v>92</v>
      </c>
      <c r="D19" s="145"/>
      <c r="E19" s="145">
        <v>4</v>
      </c>
      <c r="F19" s="145">
        <v>94</v>
      </c>
      <c r="G19" s="145"/>
      <c r="H19" s="145">
        <v>4</v>
      </c>
      <c r="I19" s="145">
        <v>92</v>
      </c>
      <c r="J19" s="145"/>
      <c r="K19" s="145">
        <v>4</v>
      </c>
      <c r="L19" s="145"/>
      <c r="M19" s="145"/>
      <c r="N19" s="145"/>
      <c r="O19" s="365">
        <v>79</v>
      </c>
      <c r="P19" s="145"/>
      <c r="Q19" s="145">
        <v>4</v>
      </c>
      <c r="R19" s="145"/>
      <c r="S19" s="145"/>
      <c r="T19" s="145"/>
      <c r="U19" s="145">
        <v>98</v>
      </c>
      <c r="V19" s="145"/>
      <c r="W19" s="145">
        <v>4</v>
      </c>
      <c r="X19" s="145">
        <v>86</v>
      </c>
      <c r="Y19" s="145"/>
      <c r="Z19" s="145"/>
      <c r="AA19" s="145">
        <v>100</v>
      </c>
      <c r="AB19" s="145"/>
      <c r="AC19" s="145">
        <v>4</v>
      </c>
      <c r="AD19" s="145">
        <v>90</v>
      </c>
      <c r="AE19" s="145"/>
      <c r="AF19" s="145"/>
      <c r="AG19" s="145">
        <v>100</v>
      </c>
      <c r="AH19" s="145"/>
      <c r="AI19" s="93">
        <f t="shared" si="0"/>
        <v>859</v>
      </c>
      <c r="AK19" s="38">
        <f t="shared" si="1"/>
        <v>7</v>
      </c>
      <c r="AL19" s="38">
        <f t="shared" si="2"/>
        <v>9</v>
      </c>
    </row>
    <row r="20" spans="1:40" ht="15" customHeight="1" x14ac:dyDescent="0.2">
      <c r="A20" s="93" t="s">
        <v>285</v>
      </c>
      <c r="B20" s="145">
        <v>4</v>
      </c>
      <c r="C20" s="145">
        <v>95</v>
      </c>
      <c r="D20" s="145"/>
      <c r="E20" s="145">
        <v>4</v>
      </c>
      <c r="F20" s="145">
        <v>92</v>
      </c>
      <c r="G20" s="145"/>
      <c r="H20" s="145"/>
      <c r="I20" s="145">
        <v>89</v>
      </c>
      <c r="J20" s="145"/>
      <c r="K20" s="145"/>
      <c r="L20" s="145">
        <v>95</v>
      </c>
      <c r="M20" s="145"/>
      <c r="N20" s="145">
        <v>4</v>
      </c>
      <c r="O20" s="366"/>
      <c r="P20" s="145"/>
      <c r="Q20" s="145">
        <v>4</v>
      </c>
      <c r="R20" s="145">
        <v>100</v>
      </c>
      <c r="S20" s="145"/>
      <c r="T20" s="145">
        <v>4</v>
      </c>
      <c r="U20" s="145">
        <v>97</v>
      </c>
      <c r="V20" s="145"/>
      <c r="W20" s="145"/>
      <c r="X20" s="145">
        <v>88</v>
      </c>
      <c r="Y20" s="145"/>
      <c r="Z20" s="145">
        <v>4</v>
      </c>
      <c r="AA20" s="145"/>
      <c r="AB20" s="145"/>
      <c r="AC20" s="145"/>
      <c r="AD20" s="145">
        <v>83</v>
      </c>
      <c r="AE20" s="145"/>
      <c r="AF20" s="145"/>
      <c r="AG20" s="145"/>
      <c r="AH20" s="145"/>
      <c r="AI20" s="93">
        <f t="shared" si="0"/>
        <v>763</v>
      </c>
      <c r="AJ20" s="79"/>
      <c r="AK20" s="38">
        <f t="shared" si="1"/>
        <v>6</v>
      </c>
      <c r="AL20" s="38">
        <f t="shared" si="2"/>
        <v>8</v>
      </c>
    </row>
    <row r="21" spans="1:40" ht="15" customHeight="1" x14ac:dyDescent="0.25">
      <c r="A21" s="93" t="s">
        <v>50</v>
      </c>
      <c r="B21" s="145"/>
      <c r="C21" s="145">
        <v>84</v>
      </c>
      <c r="D21" s="145"/>
      <c r="E21" s="145"/>
      <c r="F21" s="145"/>
      <c r="G21" s="145"/>
      <c r="H21" s="145">
        <v>4</v>
      </c>
      <c r="I21" s="145"/>
      <c r="J21" s="145"/>
      <c r="K21" s="145">
        <v>4</v>
      </c>
      <c r="L21" s="145">
        <v>83</v>
      </c>
      <c r="M21" s="145"/>
      <c r="N21" s="145"/>
      <c r="O21" s="365">
        <v>87</v>
      </c>
      <c r="P21" s="145"/>
      <c r="Q21" s="145">
        <v>4</v>
      </c>
      <c r="R21" s="145">
        <v>88</v>
      </c>
      <c r="S21" s="145"/>
      <c r="T21" s="145"/>
      <c r="U21" s="145">
        <v>84</v>
      </c>
      <c r="V21" s="145"/>
      <c r="W21" s="145">
        <v>4</v>
      </c>
      <c r="X21" s="145">
        <v>89</v>
      </c>
      <c r="Y21" s="145"/>
      <c r="Z21" s="145"/>
      <c r="AA21" s="145">
        <v>95</v>
      </c>
      <c r="AB21" s="145"/>
      <c r="AC21" s="145">
        <v>4</v>
      </c>
      <c r="AD21" s="145">
        <v>83</v>
      </c>
      <c r="AE21" s="145"/>
      <c r="AF21" s="145">
        <v>4</v>
      </c>
      <c r="AG21" s="145"/>
      <c r="AH21" s="145"/>
      <c r="AI21" s="93">
        <f t="shared" si="0"/>
        <v>717</v>
      </c>
      <c r="AK21" s="38">
        <f t="shared" si="1"/>
        <v>6</v>
      </c>
      <c r="AL21" s="38">
        <f t="shared" si="2"/>
        <v>8</v>
      </c>
      <c r="AN21" s="104"/>
    </row>
    <row r="22" spans="1:40" ht="15" customHeight="1" x14ac:dyDescent="0.25">
      <c r="A22" s="93" t="s">
        <v>311</v>
      </c>
      <c r="B22" s="145"/>
      <c r="C22" s="145"/>
      <c r="D22" s="145"/>
      <c r="E22" s="145"/>
      <c r="F22" s="145">
        <v>85</v>
      </c>
      <c r="G22" s="145"/>
      <c r="H22" s="145"/>
      <c r="I22" s="145">
        <v>95</v>
      </c>
      <c r="J22" s="145"/>
      <c r="K22" s="145"/>
      <c r="L22" s="145"/>
      <c r="M22" s="145"/>
      <c r="N22" s="145"/>
      <c r="O22" s="145">
        <v>89</v>
      </c>
      <c r="P22" s="145"/>
      <c r="Q22" s="145"/>
      <c r="R22" s="145">
        <v>97</v>
      </c>
      <c r="S22" s="145"/>
      <c r="T22" s="145"/>
      <c r="U22" s="145"/>
      <c r="V22" s="145"/>
      <c r="W22" s="145"/>
      <c r="X22" s="145">
        <v>81</v>
      </c>
      <c r="Y22" s="145"/>
      <c r="Z22" s="145"/>
      <c r="AA22" s="145">
        <v>97</v>
      </c>
      <c r="AB22" s="145"/>
      <c r="AC22" s="145"/>
      <c r="AD22" s="145">
        <v>83</v>
      </c>
      <c r="AE22" s="145"/>
      <c r="AF22" s="145"/>
      <c r="AG22" s="145">
        <v>84</v>
      </c>
      <c r="AH22" s="145"/>
      <c r="AI22" s="93">
        <f t="shared" si="0"/>
        <v>711</v>
      </c>
      <c r="AK22" s="38">
        <f t="shared" si="1"/>
        <v>0</v>
      </c>
      <c r="AL22" s="38">
        <f t="shared" si="2"/>
        <v>8</v>
      </c>
      <c r="AN22" s="104"/>
    </row>
    <row r="23" spans="1:40" ht="15" customHeight="1" x14ac:dyDescent="0.25">
      <c r="A23" s="93" t="s">
        <v>321</v>
      </c>
      <c r="B23" s="145">
        <v>4</v>
      </c>
      <c r="C23" s="145">
        <v>94</v>
      </c>
      <c r="D23" s="145"/>
      <c r="E23" s="145">
        <v>4</v>
      </c>
      <c r="F23" s="145">
        <v>98</v>
      </c>
      <c r="G23" s="145"/>
      <c r="H23" s="145"/>
      <c r="I23" s="145">
        <v>94</v>
      </c>
      <c r="J23" s="145"/>
      <c r="K23" s="145">
        <v>4</v>
      </c>
      <c r="L23" s="145">
        <v>91</v>
      </c>
      <c r="M23" s="145"/>
      <c r="N23" s="145">
        <v>4</v>
      </c>
      <c r="O23" s="365">
        <v>98</v>
      </c>
      <c r="P23" s="145"/>
      <c r="Q23" s="145">
        <v>4</v>
      </c>
      <c r="R23" s="145">
        <v>92</v>
      </c>
      <c r="S23" s="145"/>
      <c r="T23" s="145">
        <v>4</v>
      </c>
      <c r="U23" s="145"/>
      <c r="V23" s="145"/>
      <c r="W23" s="145">
        <v>4</v>
      </c>
      <c r="X23" s="145"/>
      <c r="Y23" s="145"/>
      <c r="Z23" s="145">
        <v>4</v>
      </c>
      <c r="AA23" s="145"/>
      <c r="AB23" s="145"/>
      <c r="AC23" s="145"/>
      <c r="AD23" s="145">
        <v>99</v>
      </c>
      <c r="AE23" s="145"/>
      <c r="AF23" s="145">
        <v>4</v>
      </c>
      <c r="AG23" s="145"/>
      <c r="AH23" s="145"/>
      <c r="AI23" s="93">
        <f t="shared" si="0"/>
        <v>702</v>
      </c>
      <c r="AK23" s="38">
        <f t="shared" si="1"/>
        <v>9</v>
      </c>
      <c r="AL23" s="38">
        <f t="shared" si="2"/>
        <v>7</v>
      </c>
      <c r="AN23" s="104"/>
    </row>
    <row r="24" spans="1:40" ht="15" customHeight="1" x14ac:dyDescent="0.2">
      <c r="A24" s="93" t="s">
        <v>300</v>
      </c>
      <c r="B24" s="145"/>
      <c r="C24" s="145"/>
      <c r="D24" s="145"/>
      <c r="E24" s="145"/>
      <c r="F24" s="145">
        <v>95</v>
      </c>
      <c r="G24" s="145"/>
      <c r="H24" s="145"/>
      <c r="I24" s="145"/>
      <c r="J24" s="145"/>
      <c r="K24" s="145"/>
      <c r="L24" s="145">
        <v>97</v>
      </c>
      <c r="M24" s="145"/>
      <c r="N24" s="145"/>
      <c r="O24" s="145">
        <v>91</v>
      </c>
      <c r="P24" s="145"/>
      <c r="Q24" s="145">
        <v>4</v>
      </c>
      <c r="R24" s="145">
        <v>89</v>
      </c>
      <c r="S24" s="145"/>
      <c r="T24" s="145"/>
      <c r="U24" s="145">
        <v>92</v>
      </c>
      <c r="V24" s="145"/>
      <c r="W24" s="145">
        <v>4</v>
      </c>
      <c r="X24" s="145"/>
      <c r="Y24" s="145"/>
      <c r="Z24" s="145"/>
      <c r="AA24" s="145">
        <v>98</v>
      </c>
      <c r="AB24" s="145"/>
      <c r="AC24" s="145">
        <v>4</v>
      </c>
      <c r="AD24" s="145">
        <v>92</v>
      </c>
      <c r="AE24" s="145"/>
      <c r="AF24" s="145">
        <v>4</v>
      </c>
      <c r="AG24" s="145"/>
      <c r="AH24" s="145"/>
      <c r="AI24" s="93">
        <f t="shared" si="0"/>
        <v>670</v>
      </c>
      <c r="AJ24" s="79"/>
      <c r="AK24" s="38">
        <f t="shared" si="1"/>
        <v>4</v>
      </c>
      <c r="AL24" s="38">
        <f t="shared" si="2"/>
        <v>7</v>
      </c>
    </row>
    <row r="25" spans="1:40" ht="15" customHeight="1" x14ac:dyDescent="0.2">
      <c r="A25" s="93" t="s">
        <v>46</v>
      </c>
      <c r="B25" s="145">
        <v>4</v>
      </c>
      <c r="C25" s="145"/>
      <c r="D25" s="145"/>
      <c r="E25" s="145">
        <v>4</v>
      </c>
      <c r="F25" s="145">
        <v>84</v>
      </c>
      <c r="G25" s="145"/>
      <c r="H25" s="145"/>
      <c r="I25" s="145"/>
      <c r="J25" s="145"/>
      <c r="K25" s="145"/>
      <c r="L25" s="145"/>
      <c r="M25" s="145"/>
      <c r="N25" s="145"/>
      <c r="O25" s="145">
        <v>100</v>
      </c>
      <c r="P25" s="145"/>
      <c r="Q25" s="145">
        <v>4</v>
      </c>
      <c r="R25" s="145">
        <v>82</v>
      </c>
      <c r="S25" s="145"/>
      <c r="T25" s="145">
        <v>4</v>
      </c>
      <c r="U25" s="145">
        <v>93</v>
      </c>
      <c r="V25" s="145"/>
      <c r="W25" s="145">
        <v>4</v>
      </c>
      <c r="X25" s="145">
        <v>93</v>
      </c>
      <c r="Y25" s="145"/>
      <c r="Z25" s="145"/>
      <c r="AA25" s="145">
        <v>96</v>
      </c>
      <c r="AB25" s="145"/>
      <c r="AC25" s="145"/>
      <c r="AD25" s="145">
        <v>94</v>
      </c>
      <c r="AE25" s="145"/>
      <c r="AF25" s="145"/>
      <c r="AG25" s="145"/>
      <c r="AH25" s="145"/>
      <c r="AI25" s="93">
        <f t="shared" si="0"/>
        <v>662</v>
      </c>
      <c r="AJ25" s="79"/>
      <c r="AK25" s="38">
        <f t="shared" si="1"/>
        <v>5</v>
      </c>
      <c r="AL25" s="38">
        <f t="shared" si="2"/>
        <v>7</v>
      </c>
    </row>
    <row r="26" spans="1:40" ht="15" customHeight="1" x14ac:dyDescent="0.2">
      <c r="A26" s="93" t="s">
        <v>302</v>
      </c>
      <c r="B26" s="145"/>
      <c r="C26" s="145">
        <v>91</v>
      </c>
      <c r="D26" s="145"/>
      <c r="E26" s="145"/>
      <c r="F26" s="145">
        <v>89</v>
      </c>
      <c r="G26" s="145"/>
      <c r="H26" s="145"/>
      <c r="I26" s="145">
        <v>100</v>
      </c>
      <c r="J26" s="145">
        <v>4</v>
      </c>
      <c r="K26" s="145"/>
      <c r="L26" s="145"/>
      <c r="M26" s="145"/>
      <c r="N26" s="145">
        <v>4</v>
      </c>
      <c r="O26" s="365">
        <v>85</v>
      </c>
      <c r="P26" s="145"/>
      <c r="Q26" s="145">
        <v>4</v>
      </c>
      <c r="R26" s="145">
        <v>94</v>
      </c>
      <c r="S26" s="145"/>
      <c r="T26" s="145">
        <v>4</v>
      </c>
      <c r="U26" s="145">
        <v>90</v>
      </c>
      <c r="V26" s="145"/>
      <c r="W26" s="145"/>
      <c r="X26" s="145">
        <v>87</v>
      </c>
      <c r="Y26" s="145"/>
      <c r="Z26" s="145"/>
      <c r="AA26" s="145"/>
      <c r="AB26" s="145"/>
      <c r="AC26" s="145"/>
      <c r="AD26" s="145"/>
      <c r="AE26" s="145"/>
      <c r="AF26" s="145">
        <v>4</v>
      </c>
      <c r="AG26" s="145"/>
      <c r="AH26" s="145"/>
      <c r="AI26" s="93">
        <f t="shared" si="0"/>
        <v>656</v>
      </c>
      <c r="AJ26" s="79"/>
      <c r="AK26" s="38">
        <f t="shared" si="1"/>
        <v>4</v>
      </c>
      <c r="AL26" s="38">
        <f t="shared" si="2"/>
        <v>7</v>
      </c>
    </row>
    <row r="27" spans="1:40" ht="15" customHeight="1" x14ac:dyDescent="0.2">
      <c r="A27" s="93" t="s">
        <v>304</v>
      </c>
      <c r="B27" s="145"/>
      <c r="C27" s="145"/>
      <c r="D27" s="145"/>
      <c r="E27" s="145">
        <v>4</v>
      </c>
      <c r="F27" s="145">
        <v>100</v>
      </c>
      <c r="G27" s="145">
        <v>4</v>
      </c>
      <c r="H27" s="145"/>
      <c r="I27" s="145">
        <v>90</v>
      </c>
      <c r="J27" s="145"/>
      <c r="K27" s="145"/>
      <c r="L27" s="145">
        <v>93</v>
      </c>
      <c r="M27" s="145"/>
      <c r="N27" s="145"/>
      <c r="O27" s="145">
        <v>93</v>
      </c>
      <c r="P27" s="145"/>
      <c r="Q27" s="145">
        <v>4</v>
      </c>
      <c r="R27" s="145">
        <v>82</v>
      </c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>
        <v>93</v>
      </c>
      <c r="AH27" s="145"/>
      <c r="AI27" s="93">
        <f t="shared" si="0"/>
        <v>563</v>
      </c>
      <c r="AJ27" s="79"/>
      <c r="AK27" s="38">
        <f t="shared" si="1"/>
        <v>2</v>
      </c>
      <c r="AL27" s="38">
        <f t="shared" si="2"/>
        <v>6</v>
      </c>
    </row>
    <row r="28" spans="1:40" ht="15" customHeight="1" x14ac:dyDescent="0.2">
      <c r="A28" s="93" t="s">
        <v>154</v>
      </c>
      <c r="B28" s="145"/>
      <c r="C28" s="145"/>
      <c r="D28" s="145"/>
      <c r="E28" s="145"/>
      <c r="F28" s="145"/>
      <c r="G28" s="145"/>
      <c r="H28" s="145">
        <v>4</v>
      </c>
      <c r="I28" s="145">
        <v>87</v>
      </c>
      <c r="J28" s="145"/>
      <c r="K28" s="145">
        <v>4</v>
      </c>
      <c r="L28" s="145">
        <v>83</v>
      </c>
      <c r="M28" s="145"/>
      <c r="N28" s="145"/>
      <c r="O28" s="145">
        <v>88</v>
      </c>
      <c r="P28" s="145"/>
      <c r="Q28" s="145">
        <v>4</v>
      </c>
      <c r="R28" s="145"/>
      <c r="S28" s="145"/>
      <c r="T28" s="145">
        <v>4</v>
      </c>
      <c r="U28" s="145">
        <v>91</v>
      </c>
      <c r="V28" s="145"/>
      <c r="W28" s="145">
        <v>4</v>
      </c>
      <c r="X28" s="145">
        <v>94</v>
      </c>
      <c r="Y28" s="145"/>
      <c r="Z28" s="145"/>
      <c r="AA28" s="145"/>
      <c r="AB28" s="145"/>
      <c r="AC28" s="145"/>
      <c r="AD28" s="145"/>
      <c r="AE28" s="145"/>
      <c r="AF28" s="145">
        <v>4</v>
      </c>
      <c r="AG28" s="145">
        <v>95</v>
      </c>
      <c r="AH28" s="145"/>
      <c r="AI28" s="93">
        <f t="shared" si="0"/>
        <v>562</v>
      </c>
      <c r="AJ28" s="79"/>
      <c r="AK28" s="38">
        <f t="shared" si="1"/>
        <v>6</v>
      </c>
      <c r="AL28" s="38">
        <f t="shared" si="2"/>
        <v>6</v>
      </c>
    </row>
    <row r="29" spans="1:40" ht="15" customHeight="1" x14ac:dyDescent="0.2">
      <c r="A29" s="93" t="s">
        <v>312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>
        <v>89</v>
      </c>
      <c r="P29" s="145"/>
      <c r="Q29" s="145"/>
      <c r="R29" s="145">
        <v>97</v>
      </c>
      <c r="S29" s="145"/>
      <c r="T29" s="145"/>
      <c r="U29" s="145"/>
      <c r="V29" s="145"/>
      <c r="W29" s="145"/>
      <c r="X29" s="145">
        <v>81</v>
      </c>
      <c r="Y29" s="145"/>
      <c r="Z29" s="145"/>
      <c r="AA29" s="145">
        <v>97</v>
      </c>
      <c r="AB29" s="145"/>
      <c r="AC29" s="145"/>
      <c r="AD29" s="145">
        <v>94</v>
      </c>
      <c r="AE29" s="145"/>
      <c r="AF29" s="145"/>
      <c r="AG29" s="145">
        <v>99</v>
      </c>
      <c r="AH29" s="145"/>
      <c r="AI29" s="93">
        <f t="shared" si="0"/>
        <v>557</v>
      </c>
      <c r="AK29" s="38">
        <f t="shared" si="1"/>
        <v>0</v>
      </c>
      <c r="AL29" s="38">
        <f t="shared" si="2"/>
        <v>6</v>
      </c>
    </row>
    <row r="30" spans="1:40" ht="15" customHeight="1" x14ac:dyDescent="0.2">
      <c r="A30" s="93" t="s">
        <v>282</v>
      </c>
      <c r="B30" s="145"/>
      <c r="C30" s="145">
        <v>91</v>
      </c>
      <c r="D30" s="145"/>
      <c r="E30" s="145"/>
      <c r="F30" s="145">
        <v>89</v>
      </c>
      <c r="G30" s="145"/>
      <c r="H30" s="145"/>
      <c r="I30" s="145">
        <v>100</v>
      </c>
      <c r="J30" s="145"/>
      <c r="K30" s="145"/>
      <c r="L30" s="145"/>
      <c r="M30" s="145"/>
      <c r="N30" s="145"/>
      <c r="O30" s="365">
        <v>85</v>
      </c>
      <c r="P30" s="145"/>
      <c r="Q30" s="145"/>
      <c r="R30" s="145"/>
      <c r="S30" s="145"/>
      <c r="T30" s="145">
        <v>4</v>
      </c>
      <c r="U30" s="145">
        <v>90</v>
      </c>
      <c r="V30" s="145"/>
      <c r="W30" s="145">
        <v>4</v>
      </c>
      <c r="X30" s="145">
        <v>87</v>
      </c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93">
        <f t="shared" si="0"/>
        <v>550</v>
      </c>
      <c r="AK30" s="38">
        <f t="shared" si="1"/>
        <v>2</v>
      </c>
      <c r="AL30" s="38">
        <f t="shared" si="2"/>
        <v>6</v>
      </c>
    </row>
    <row r="31" spans="1:40" ht="15" customHeight="1" x14ac:dyDescent="0.2">
      <c r="A31" s="93" t="s">
        <v>560</v>
      </c>
      <c r="B31" s="145"/>
      <c r="C31" s="145"/>
      <c r="D31" s="145"/>
      <c r="E31" s="145"/>
      <c r="F31" s="145"/>
      <c r="G31" s="145"/>
      <c r="H31" s="145">
        <v>4</v>
      </c>
      <c r="I31" s="145">
        <v>84</v>
      </c>
      <c r="J31" s="145"/>
      <c r="K31" s="145">
        <v>4</v>
      </c>
      <c r="L31" s="145">
        <v>88</v>
      </c>
      <c r="M31" s="145"/>
      <c r="N31" s="145"/>
      <c r="O31" s="145">
        <v>79</v>
      </c>
      <c r="P31" s="145"/>
      <c r="Q31" s="145">
        <v>4</v>
      </c>
      <c r="R31" s="145">
        <v>82</v>
      </c>
      <c r="S31" s="145"/>
      <c r="T31" s="145"/>
      <c r="U31" s="145"/>
      <c r="V31" s="145"/>
      <c r="W31" s="145"/>
      <c r="X31" s="145"/>
      <c r="Y31" s="145"/>
      <c r="Z31" s="145">
        <v>4</v>
      </c>
      <c r="AA31" s="145"/>
      <c r="AB31" s="145"/>
      <c r="AC31" s="145">
        <v>4</v>
      </c>
      <c r="AD31" s="145">
        <v>93</v>
      </c>
      <c r="AE31" s="145"/>
      <c r="AF31" s="145">
        <v>4</v>
      </c>
      <c r="AG31" s="145">
        <v>91</v>
      </c>
      <c r="AH31" s="145"/>
      <c r="AI31" s="93">
        <f t="shared" si="0"/>
        <v>541</v>
      </c>
      <c r="AJ31" s="79"/>
      <c r="AK31" s="38">
        <f t="shared" si="1"/>
        <v>6</v>
      </c>
      <c r="AL31" s="38">
        <f t="shared" si="2"/>
        <v>6</v>
      </c>
    </row>
    <row r="32" spans="1:40" ht="15" customHeight="1" x14ac:dyDescent="0.2">
      <c r="A32" s="93" t="s">
        <v>502</v>
      </c>
      <c r="B32" s="145"/>
      <c r="C32" s="145">
        <v>95</v>
      </c>
      <c r="D32" s="145"/>
      <c r="E32" s="145"/>
      <c r="F32" s="188"/>
      <c r="G32" s="145"/>
      <c r="H32" s="145"/>
      <c r="I32" s="145">
        <v>89</v>
      </c>
      <c r="J32" s="145"/>
      <c r="K32" s="145"/>
      <c r="L32" s="145">
        <v>95</v>
      </c>
      <c r="M32" s="145"/>
      <c r="N32" s="145">
        <v>4</v>
      </c>
      <c r="O32" s="365"/>
      <c r="P32" s="145"/>
      <c r="Q32" s="145"/>
      <c r="R32" s="145"/>
      <c r="S32" s="145"/>
      <c r="T32" s="145">
        <v>4</v>
      </c>
      <c r="U32" s="145"/>
      <c r="V32" s="145"/>
      <c r="W32" s="145"/>
      <c r="X32" s="145">
        <v>88</v>
      </c>
      <c r="Y32" s="145"/>
      <c r="Z32" s="145">
        <v>4</v>
      </c>
      <c r="AA32" s="145"/>
      <c r="AB32" s="145"/>
      <c r="AC32" s="145"/>
      <c r="AD32" s="145"/>
      <c r="AE32" s="145"/>
      <c r="AF32" s="145"/>
      <c r="AG32" s="145"/>
      <c r="AH32" s="145"/>
      <c r="AI32" s="93">
        <f t="shared" si="0"/>
        <v>379</v>
      </c>
      <c r="AK32" s="38">
        <f t="shared" si="1"/>
        <v>3</v>
      </c>
      <c r="AL32" s="38">
        <f t="shared" si="2"/>
        <v>4</v>
      </c>
    </row>
    <row r="33" spans="1:40" ht="15" customHeight="1" x14ac:dyDescent="0.2">
      <c r="A33" s="93" t="s">
        <v>609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>
        <v>81</v>
      </c>
      <c r="Y33" s="145"/>
      <c r="Z33" s="145"/>
      <c r="AA33" s="145">
        <v>99</v>
      </c>
      <c r="AB33" s="145">
        <v>4</v>
      </c>
      <c r="AC33" s="145">
        <v>4</v>
      </c>
      <c r="AD33" s="145">
        <v>100</v>
      </c>
      <c r="AE33" s="145"/>
      <c r="AF33" s="145">
        <v>4</v>
      </c>
      <c r="AG33" s="145">
        <v>84</v>
      </c>
      <c r="AH33" s="145"/>
      <c r="AI33" s="93">
        <f t="shared" si="0"/>
        <v>376</v>
      </c>
      <c r="AK33" s="38">
        <f t="shared" si="1"/>
        <v>2</v>
      </c>
      <c r="AL33" s="38">
        <f t="shared" si="2"/>
        <v>4</v>
      </c>
    </row>
    <row r="34" spans="1:40" ht="15" customHeight="1" x14ac:dyDescent="0.2">
      <c r="A34" s="93" t="s">
        <v>513</v>
      </c>
      <c r="B34" s="145"/>
      <c r="C34" s="188"/>
      <c r="D34" s="145"/>
      <c r="E34" s="145">
        <v>4</v>
      </c>
      <c r="F34" s="145">
        <v>86</v>
      </c>
      <c r="G34" s="145"/>
      <c r="H34" s="145">
        <v>4</v>
      </c>
      <c r="I34" s="145">
        <v>88</v>
      </c>
      <c r="J34" s="145"/>
      <c r="K34" s="145">
        <v>4</v>
      </c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>
        <v>89</v>
      </c>
      <c r="AB34" s="145"/>
      <c r="AC34" s="145"/>
      <c r="AD34" s="145"/>
      <c r="AE34" s="145"/>
      <c r="AF34" s="145"/>
      <c r="AG34" s="145">
        <v>90</v>
      </c>
      <c r="AH34" s="145"/>
      <c r="AI34" s="93">
        <f t="shared" si="0"/>
        <v>365</v>
      </c>
      <c r="AK34" s="38">
        <f t="shared" si="1"/>
        <v>3</v>
      </c>
      <c r="AL34" s="38">
        <f t="shared" si="2"/>
        <v>4</v>
      </c>
    </row>
    <row r="35" spans="1:40" ht="15" customHeight="1" x14ac:dyDescent="0.2">
      <c r="A35" s="93" t="s">
        <v>512</v>
      </c>
      <c r="B35" s="145"/>
      <c r="C35" s="188"/>
      <c r="D35" s="145"/>
      <c r="E35" s="145">
        <v>4</v>
      </c>
      <c r="F35" s="145">
        <v>86</v>
      </c>
      <c r="G35" s="145"/>
      <c r="H35" s="145">
        <v>4</v>
      </c>
      <c r="I35" s="145">
        <v>85</v>
      </c>
      <c r="J35" s="145"/>
      <c r="K35" s="145">
        <v>4</v>
      </c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>
        <v>89</v>
      </c>
      <c r="AB35" s="145"/>
      <c r="AC35" s="145"/>
      <c r="AD35" s="145"/>
      <c r="AE35" s="145"/>
      <c r="AF35" s="145"/>
      <c r="AG35" s="145">
        <v>90</v>
      </c>
      <c r="AH35" s="145"/>
      <c r="AI35" s="93">
        <f t="shared" ref="AI35:AI52" si="3">SUM(B35:AH35)</f>
        <v>362</v>
      </c>
      <c r="AK35" s="38">
        <f t="shared" ref="AK35:AK52" si="4">(B35+E35+H35+K35+N35+Q35+T35+W35+Z35+AC35+AF35)/4</f>
        <v>3</v>
      </c>
      <c r="AL35" s="38">
        <f t="shared" ref="AL35:AL52" si="5">IF(C35&gt;0,1)+IF(F35&gt;0,1)+IF(I35&gt;0,1)+IF(L35&gt;0,1)+IF(O35&gt;0,1)+IF(R35&gt;0,1)+IF(U35&gt;0,1)+IF(X35&gt;0,1)+IF(AA35&gt;0,1)+IF(AD35&gt;0,1)+IF(AG35&gt;0,1)</f>
        <v>4</v>
      </c>
    </row>
    <row r="36" spans="1:40" ht="15" customHeight="1" x14ac:dyDescent="0.25">
      <c r="A36" s="93" t="s">
        <v>597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>
        <v>99</v>
      </c>
      <c r="M36" s="145">
        <v>4</v>
      </c>
      <c r="N36" s="145">
        <v>4</v>
      </c>
      <c r="O36" s="145"/>
      <c r="P36" s="145"/>
      <c r="Q36" s="145"/>
      <c r="R36" s="145"/>
      <c r="S36" s="145"/>
      <c r="T36" s="145"/>
      <c r="U36" s="145">
        <v>100</v>
      </c>
      <c r="V36" s="145"/>
      <c r="W36" s="145">
        <v>4</v>
      </c>
      <c r="X36" s="145"/>
      <c r="Y36" s="145"/>
      <c r="Z36" s="145"/>
      <c r="AA36" s="145"/>
      <c r="AB36" s="145"/>
      <c r="AC36" s="145">
        <v>4</v>
      </c>
      <c r="AD36" s="145">
        <v>96</v>
      </c>
      <c r="AE36" s="145"/>
      <c r="AF36" s="145">
        <v>4</v>
      </c>
      <c r="AG36" s="145"/>
      <c r="AH36" s="145"/>
      <c r="AI36" s="93">
        <f t="shared" si="3"/>
        <v>315</v>
      </c>
      <c r="AK36" s="38">
        <f t="shared" si="4"/>
        <v>4</v>
      </c>
      <c r="AL36" s="38">
        <f t="shared" si="5"/>
        <v>3</v>
      </c>
      <c r="AN36" s="104"/>
    </row>
    <row r="37" spans="1:40" ht="15" customHeight="1" x14ac:dyDescent="0.25">
      <c r="A37" s="93" t="s">
        <v>162</v>
      </c>
      <c r="B37" s="145"/>
      <c r="C37" s="145"/>
      <c r="D37" s="145"/>
      <c r="E37" s="145"/>
      <c r="F37" s="145">
        <v>84</v>
      </c>
      <c r="G37" s="145"/>
      <c r="H37" s="145"/>
      <c r="I37" s="145"/>
      <c r="J37" s="145"/>
      <c r="K37" s="145"/>
      <c r="L37" s="145"/>
      <c r="M37" s="145"/>
      <c r="N37" s="145"/>
      <c r="O37" s="145">
        <v>100</v>
      </c>
      <c r="P37" s="145"/>
      <c r="Q37" s="145">
        <v>4</v>
      </c>
      <c r="R37" s="145"/>
      <c r="S37" s="145"/>
      <c r="T37" s="145"/>
      <c r="U37" s="145">
        <v>93</v>
      </c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93">
        <f t="shared" si="3"/>
        <v>281</v>
      </c>
      <c r="AJ37" s="79"/>
      <c r="AK37" s="38">
        <f t="shared" si="4"/>
        <v>1</v>
      </c>
      <c r="AL37" s="80">
        <f t="shared" si="5"/>
        <v>3</v>
      </c>
      <c r="AN37" s="104"/>
    </row>
    <row r="38" spans="1:40" ht="15" customHeight="1" x14ac:dyDescent="0.25">
      <c r="A38" s="93" t="s">
        <v>163</v>
      </c>
      <c r="B38" s="145"/>
      <c r="C38" s="145"/>
      <c r="D38" s="145"/>
      <c r="E38" s="145"/>
      <c r="F38" s="145">
        <v>96</v>
      </c>
      <c r="G38" s="145"/>
      <c r="H38" s="145">
        <v>4</v>
      </c>
      <c r="I38" s="145">
        <v>87</v>
      </c>
      <c r="J38" s="145"/>
      <c r="K38" s="145"/>
      <c r="L38" s="145">
        <v>83</v>
      </c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93">
        <f t="shared" si="3"/>
        <v>270</v>
      </c>
      <c r="AK38" s="38">
        <f t="shared" si="4"/>
        <v>1</v>
      </c>
      <c r="AL38" s="38">
        <f t="shared" si="5"/>
        <v>3</v>
      </c>
      <c r="AN38" s="104"/>
    </row>
    <row r="39" spans="1:40" ht="15" customHeight="1" x14ac:dyDescent="0.25">
      <c r="A39" s="93" t="s">
        <v>624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>
        <v>82</v>
      </c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>
        <v>93</v>
      </c>
      <c r="AE39" s="145"/>
      <c r="AF39" s="145"/>
      <c r="AG39" s="145">
        <v>91</v>
      </c>
      <c r="AH39" s="145"/>
      <c r="AI39" s="93">
        <f t="shared" si="3"/>
        <v>266</v>
      </c>
      <c r="AJ39" s="79"/>
      <c r="AK39" s="38">
        <f t="shared" si="4"/>
        <v>0</v>
      </c>
      <c r="AL39" s="80">
        <f t="shared" si="5"/>
        <v>3</v>
      </c>
      <c r="AN39" s="104"/>
    </row>
    <row r="40" spans="1:40" ht="15" customHeight="1" x14ac:dyDescent="0.25">
      <c r="A40" s="93" t="s">
        <v>596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>
        <v>100</v>
      </c>
      <c r="V40" s="145"/>
      <c r="W40" s="145">
        <v>4</v>
      </c>
      <c r="X40" s="145"/>
      <c r="Y40" s="145"/>
      <c r="Z40" s="145"/>
      <c r="AA40" s="145"/>
      <c r="AB40" s="145"/>
      <c r="AC40" s="145"/>
      <c r="AD40" s="145">
        <v>96</v>
      </c>
      <c r="AE40" s="145"/>
      <c r="AF40" s="145"/>
      <c r="AG40" s="145"/>
      <c r="AH40" s="145"/>
      <c r="AI40" s="93">
        <f t="shared" si="3"/>
        <v>200</v>
      </c>
      <c r="AK40" s="38">
        <f t="shared" si="4"/>
        <v>1</v>
      </c>
      <c r="AL40" s="38">
        <f t="shared" si="5"/>
        <v>2</v>
      </c>
      <c r="AN40" s="104"/>
    </row>
    <row r="41" spans="1:40" ht="15" customHeight="1" x14ac:dyDescent="0.25">
      <c r="A41" s="93" t="s">
        <v>451</v>
      </c>
      <c r="B41" s="145"/>
      <c r="C41" s="145"/>
      <c r="D41" s="145"/>
      <c r="E41" s="145">
        <v>4</v>
      </c>
      <c r="F41" s="145"/>
      <c r="G41" s="145"/>
      <c r="H41" s="145">
        <v>4</v>
      </c>
      <c r="I41" s="145">
        <v>88</v>
      </c>
      <c r="J41" s="145"/>
      <c r="K41" s="145">
        <v>4</v>
      </c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>
        <v>89</v>
      </c>
      <c r="AB41" s="145"/>
      <c r="AC41" s="145"/>
      <c r="AD41" s="145"/>
      <c r="AE41" s="145"/>
      <c r="AF41" s="145"/>
      <c r="AG41" s="145"/>
      <c r="AH41" s="145"/>
      <c r="AI41" s="93">
        <f t="shared" si="3"/>
        <v>189</v>
      </c>
      <c r="AK41" s="38">
        <f t="shared" si="4"/>
        <v>3</v>
      </c>
      <c r="AL41" s="38">
        <f t="shared" si="5"/>
        <v>2</v>
      </c>
      <c r="AN41" s="104"/>
    </row>
    <row r="42" spans="1:40" ht="15" customHeight="1" x14ac:dyDescent="0.25">
      <c r="A42" s="93" t="s">
        <v>621</v>
      </c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>
        <v>89</v>
      </c>
      <c r="Y42" s="145"/>
      <c r="Z42" s="145"/>
      <c r="AA42" s="145"/>
      <c r="AB42" s="145"/>
      <c r="AC42" s="145"/>
      <c r="AD42" s="145">
        <v>83</v>
      </c>
      <c r="AE42" s="145"/>
      <c r="AF42" s="145"/>
      <c r="AG42" s="145"/>
      <c r="AH42" s="145"/>
      <c r="AI42" s="93">
        <f t="shared" si="3"/>
        <v>172</v>
      </c>
      <c r="AJ42" s="79"/>
      <c r="AK42" s="38">
        <f t="shared" si="4"/>
        <v>0</v>
      </c>
      <c r="AL42" s="38">
        <f t="shared" si="5"/>
        <v>2</v>
      </c>
      <c r="AN42" s="104"/>
    </row>
    <row r="43" spans="1:40" ht="15" customHeight="1" x14ac:dyDescent="0.25">
      <c r="A43" s="370" t="s">
        <v>494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369">
        <v>99</v>
      </c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93">
        <f t="shared" si="3"/>
        <v>99</v>
      </c>
      <c r="AJ43" s="79"/>
      <c r="AK43" s="38">
        <f t="shared" si="4"/>
        <v>0</v>
      </c>
      <c r="AL43" s="38">
        <f t="shared" si="5"/>
        <v>1</v>
      </c>
      <c r="AN43" s="104"/>
    </row>
    <row r="44" spans="1:40" ht="15" customHeight="1" x14ac:dyDescent="0.25">
      <c r="A44" s="93" t="s">
        <v>500</v>
      </c>
      <c r="B44" s="145"/>
      <c r="C44" s="145">
        <v>97</v>
      </c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93">
        <f t="shared" si="3"/>
        <v>97</v>
      </c>
      <c r="AJ44" s="79"/>
      <c r="AK44" s="38">
        <f t="shared" si="4"/>
        <v>0</v>
      </c>
      <c r="AL44" s="38">
        <f t="shared" si="5"/>
        <v>1</v>
      </c>
      <c r="AN44" s="104"/>
    </row>
    <row r="45" spans="1:40" ht="15" customHeight="1" x14ac:dyDescent="0.25">
      <c r="A45" s="93" t="s">
        <v>612</v>
      </c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>
        <v>4</v>
      </c>
      <c r="AD45" s="145">
        <v>83</v>
      </c>
      <c r="AE45" s="145"/>
      <c r="AF45" s="145">
        <v>4</v>
      </c>
      <c r="AG45" s="145"/>
      <c r="AH45" s="145"/>
      <c r="AI45" s="93">
        <f t="shared" si="3"/>
        <v>91</v>
      </c>
      <c r="AK45" s="38">
        <f t="shared" si="4"/>
        <v>2</v>
      </c>
      <c r="AL45" s="38">
        <f t="shared" si="5"/>
        <v>1</v>
      </c>
      <c r="AN45" s="104"/>
    </row>
    <row r="46" spans="1:40" ht="15" customHeight="1" x14ac:dyDescent="0.25">
      <c r="A46" s="93" t="s">
        <v>568</v>
      </c>
      <c r="B46" s="145"/>
      <c r="C46" s="188"/>
      <c r="D46" s="145"/>
      <c r="E46" s="145"/>
      <c r="F46" s="145"/>
      <c r="G46" s="145"/>
      <c r="H46" s="145"/>
      <c r="I46" s="145">
        <v>85</v>
      </c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93">
        <f t="shared" si="3"/>
        <v>85</v>
      </c>
      <c r="AK46" s="38">
        <f t="shared" si="4"/>
        <v>0</v>
      </c>
      <c r="AL46" s="38">
        <f t="shared" si="5"/>
        <v>1</v>
      </c>
      <c r="AN46" s="104"/>
    </row>
    <row r="47" spans="1:40" ht="15" customHeight="1" x14ac:dyDescent="0.25">
      <c r="A47" s="93" t="s">
        <v>307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>
        <v>84</v>
      </c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93">
        <f t="shared" si="3"/>
        <v>84</v>
      </c>
      <c r="AJ47" s="79"/>
      <c r="AK47" s="38">
        <f t="shared" si="4"/>
        <v>0</v>
      </c>
      <c r="AL47" s="38">
        <f t="shared" si="5"/>
        <v>1</v>
      </c>
      <c r="AN47" s="104"/>
    </row>
    <row r="48" spans="1:40" ht="15" customHeight="1" x14ac:dyDescent="0.2">
      <c r="A48" s="93" t="s">
        <v>552</v>
      </c>
      <c r="B48" s="145">
        <v>4</v>
      </c>
      <c r="C48" s="145"/>
      <c r="D48" s="145"/>
      <c r="E48" s="145">
        <v>4</v>
      </c>
      <c r="F48" s="145"/>
      <c r="G48" s="145"/>
      <c r="H48" s="145"/>
      <c r="I48" s="145"/>
      <c r="J48" s="145"/>
      <c r="K48" s="145"/>
      <c r="L48" s="145"/>
      <c r="M48" s="145"/>
      <c r="N48" s="145">
        <v>4</v>
      </c>
      <c r="O48" s="145"/>
      <c r="P48" s="145"/>
      <c r="Q48" s="145"/>
      <c r="R48" s="145"/>
      <c r="S48" s="145"/>
      <c r="T48" s="145">
        <v>4</v>
      </c>
      <c r="U48" s="145"/>
      <c r="V48" s="145"/>
      <c r="W48" s="145">
        <v>4</v>
      </c>
      <c r="X48" s="145"/>
      <c r="Y48" s="145"/>
      <c r="Z48" s="145"/>
      <c r="AA48" s="145"/>
      <c r="AB48" s="145"/>
      <c r="AC48" s="145"/>
      <c r="AD48" s="145"/>
      <c r="AE48" s="145"/>
      <c r="AF48" s="145">
        <v>4</v>
      </c>
      <c r="AG48" s="145"/>
      <c r="AH48" s="145"/>
      <c r="AI48" s="93">
        <f t="shared" si="3"/>
        <v>24</v>
      </c>
      <c r="AK48" s="38">
        <f t="shared" si="4"/>
        <v>6</v>
      </c>
      <c r="AL48" s="38">
        <f t="shared" si="5"/>
        <v>0</v>
      </c>
    </row>
    <row r="49" spans="1:38" ht="15" customHeight="1" x14ac:dyDescent="0.2">
      <c r="A49" s="93" t="s">
        <v>484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93">
        <f t="shared" si="3"/>
        <v>0</v>
      </c>
      <c r="AJ49" s="79"/>
      <c r="AK49" s="38">
        <f t="shared" si="4"/>
        <v>0</v>
      </c>
      <c r="AL49" s="38">
        <f t="shared" si="5"/>
        <v>0</v>
      </c>
    </row>
    <row r="50" spans="1:38" ht="15" customHeight="1" x14ac:dyDescent="0.2">
      <c r="A50" s="93" t="s">
        <v>473</v>
      </c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93">
        <f t="shared" si="3"/>
        <v>0</v>
      </c>
      <c r="AJ50" s="79"/>
      <c r="AK50" s="38">
        <f t="shared" si="4"/>
        <v>0</v>
      </c>
      <c r="AL50" s="38">
        <f t="shared" si="5"/>
        <v>0</v>
      </c>
    </row>
    <row r="51" spans="1:38" ht="15" customHeight="1" x14ac:dyDescent="0.2">
      <c r="A51" s="93" t="s">
        <v>449</v>
      </c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93">
        <f t="shared" si="3"/>
        <v>0</v>
      </c>
      <c r="AJ51" s="79"/>
      <c r="AK51" s="38">
        <f t="shared" si="4"/>
        <v>0</v>
      </c>
      <c r="AL51" s="38">
        <f t="shared" si="5"/>
        <v>0</v>
      </c>
    </row>
    <row r="52" spans="1:38" ht="15" customHeight="1" x14ac:dyDescent="0.2">
      <c r="A52" s="93" t="s">
        <v>359</v>
      </c>
      <c r="B52" s="145"/>
      <c r="C52" s="145"/>
      <c r="D52" s="145"/>
      <c r="E52" s="145"/>
      <c r="F52" s="188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93">
        <f t="shared" si="3"/>
        <v>0</v>
      </c>
      <c r="AK52" s="38">
        <f t="shared" si="4"/>
        <v>0</v>
      </c>
      <c r="AL52" s="38">
        <f t="shared" si="5"/>
        <v>0</v>
      </c>
    </row>
    <row r="53" spans="1:38" ht="15" customHeight="1" x14ac:dyDescent="0.2">
      <c r="A53" s="93" t="s">
        <v>450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93">
        <f t="shared" ref="AI53:AI66" si="6">SUM(B53:AH53)</f>
        <v>0</v>
      </c>
      <c r="AK53" s="38">
        <f t="shared" ref="AK53:AK66" si="7">(B53+E53+H53+K53+N53+Q53+T53+W53+Z53+AC53+AF53)/4</f>
        <v>0</v>
      </c>
      <c r="AL53" s="38">
        <f t="shared" ref="AL53:AL66" si="8">IF(C53&gt;0,1)+IF(F53&gt;0,1)+IF(I53&gt;0,1)+IF(L53&gt;0,1)+IF(O53&gt;0,1)+IF(R53&gt;0,1)+IF(U53&gt;0,1)+IF(X53&gt;0,1)+IF(AA53&gt;0,1)+IF(AD53&gt;0,1)+IF(AG53&gt;0,1)</f>
        <v>0</v>
      </c>
    </row>
    <row r="54" spans="1:38" ht="15" customHeight="1" x14ac:dyDescent="0.2">
      <c r="A54" s="93" t="s">
        <v>477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93">
        <f t="shared" si="6"/>
        <v>0</v>
      </c>
      <c r="AK54" s="38">
        <f t="shared" si="7"/>
        <v>0</v>
      </c>
      <c r="AL54" s="38">
        <f t="shared" si="8"/>
        <v>0</v>
      </c>
    </row>
    <row r="55" spans="1:38" ht="15" customHeight="1" x14ac:dyDescent="0.2">
      <c r="A55" s="93" t="s">
        <v>480</v>
      </c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93">
        <f t="shared" si="6"/>
        <v>0</v>
      </c>
      <c r="AJ55" s="79"/>
      <c r="AK55" s="38">
        <f t="shared" si="7"/>
        <v>0</v>
      </c>
      <c r="AL55" s="38">
        <f t="shared" si="8"/>
        <v>0</v>
      </c>
    </row>
    <row r="56" spans="1:38" ht="15" customHeight="1" x14ac:dyDescent="0.2">
      <c r="A56" s="93" t="s">
        <v>478</v>
      </c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93">
        <f t="shared" si="6"/>
        <v>0</v>
      </c>
      <c r="AJ56" s="79"/>
      <c r="AK56" s="38">
        <f t="shared" si="7"/>
        <v>0</v>
      </c>
      <c r="AL56" s="38">
        <f t="shared" si="8"/>
        <v>0</v>
      </c>
    </row>
    <row r="57" spans="1:38" ht="15" customHeight="1" x14ac:dyDescent="0.2">
      <c r="A57" s="93" t="s">
        <v>479</v>
      </c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93">
        <f t="shared" si="6"/>
        <v>0</v>
      </c>
      <c r="AK57" s="38">
        <f t="shared" si="7"/>
        <v>0</v>
      </c>
      <c r="AL57" s="38">
        <f t="shared" si="8"/>
        <v>0</v>
      </c>
    </row>
    <row r="58" spans="1:38" ht="15" customHeight="1" x14ac:dyDescent="0.2">
      <c r="A58" s="93" t="s">
        <v>485</v>
      </c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93">
        <f t="shared" si="6"/>
        <v>0</v>
      </c>
      <c r="AJ58" s="79"/>
      <c r="AK58" s="38">
        <f t="shared" si="7"/>
        <v>0</v>
      </c>
      <c r="AL58" s="38">
        <f t="shared" si="8"/>
        <v>0</v>
      </c>
    </row>
    <row r="59" spans="1:38" ht="15" customHeight="1" x14ac:dyDescent="0.2">
      <c r="A59" s="93" t="s">
        <v>482</v>
      </c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93">
        <f t="shared" si="6"/>
        <v>0</v>
      </c>
      <c r="AK59" s="38">
        <f t="shared" si="7"/>
        <v>0</v>
      </c>
      <c r="AL59" s="38">
        <f t="shared" si="8"/>
        <v>0</v>
      </c>
    </row>
    <row r="60" spans="1:38" ht="15" customHeight="1" x14ac:dyDescent="0.2">
      <c r="A60" s="93" t="s">
        <v>493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93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93">
        <f t="shared" si="6"/>
        <v>0</v>
      </c>
      <c r="AJ60" s="79"/>
      <c r="AK60" s="38">
        <f t="shared" si="7"/>
        <v>0</v>
      </c>
      <c r="AL60" s="38">
        <f t="shared" si="8"/>
        <v>0</v>
      </c>
    </row>
    <row r="61" spans="1:38" ht="15" customHeight="1" x14ac:dyDescent="0.2">
      <c r="A61" s="93" t="s">
        <v>322</v>
      </c>
      <c r="B61" s="145"/>
      <c r="C61" s="188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93">
        <f t="shared" si="6"/>
        <v>0</v>
      </c>
      <c r="AK61" s="38">
        <f t="shared" si="7"/>
        <v>0</v>
      </c>
      <c r="AL61" s="38">
        <f t="shared" si="8"/>
        <v>0</v>
      </c>
    </row>
    <row r="62" spans="1:38" ht="15" customHeight="1" x14ac:dyDescent="0.2">
      <c r="A62" s="93" t="s">
        <v>490</v>
      </c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93">
        <f t="shared" si="6"/>
        <v>0</v>
      </c>
      <c r="AK62" s="38">
        <f t="shared" si="7"/>
        <v>0</v>
      </c>
      <c r="AL62" s="38">
        <f t="shared" si="8"/>
        <v>0</v>
      </c>
    </row>
    <row r="63" spans="1:38" ht="15" customHeight="1" x14ac:dyDescent="0.2">
      <c r="A63" s="93" t="s">
        <v>491</v>
      </c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93">
        <f t="shared" si="6"/>
        <v>0</v>
      </c>
      <c r="AK63" s="38">
        <f t="shared" si="7"/>
        <v>0</v>
      </c>
      <c r="AL63" s="38">
        <f t="shared" si="8"/>
        <v>0</v>
      </c>
    </row>
    <row r="64" spans="1:38" ht="15" customHeight="1" x14ac:dyDescent="0.2">
      <c r="A64" s="93" t="s">
        <v>309</v>
      </c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93">
        <f t="shared" si="6"/>
        <v>0</v>
      </c>
      <c r="AK64" s="38">
        <f t="shared" si="7"/>
        <v>0</v>
      </c>
      <c r="AL64" s="38">
        <f t="shared" si="8"/>
        <v>0</v>
      </c>
    </row>
    <row r="65" spans="1:40" ht="15" customHeight="1" x14ac:dyDescent="0.2">
      <c r="A65" s="93" t="s">
        <v>310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93">
        <f t="shared" si="6"/>
        <v>0</v>
      </c>
      <c r="AJ65" s="79"/>
      <c r="AK65" s="38">
        <f t="shared" si="7"/>
        <v>0</v>
      </c>
      <c r="AL65" s="80">
        <f t="shared" si="8"/>
        <v>0</v>
      </c>
    </row>
    <row r="66" spans="1:40" ht="15" customHeight="1" x14ac:dyDescent="0.2">
      <c r="A66" s="93" t="s">
        <v>305</v>
      </c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93">
        <f t="shared" si="6"/>
        <v>0</v>
      </c>
      <c r="AK66" s="38">
        <f t="shared" si="7"/>
        <v>0</v>
      </c>
      <c r="AL66" s="38">
        <f t="shared" si="8"/>
        <v>0</v>
      </c>
    </row>
    <row r="67" spans="1:40" ht="15" customHeight="1" x14ac:dyDescent="0.2">
      <c r="A67" s="93" t="s">
        <v>358</v>
      </c>
      <c r="B67" s="145"/>
      <c r="C67" s="145"/>
      <c r="D67" s="145"/>
      <c r="E67" s="145"/>
      <c r="F67" s="188"/>
      <c r="G67" s="145"/>
      <c r="H67" s="145"/>
      <c r="I67" s="188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93">
        <f t="shared" ref="AI67:AI87" si="9">SUM(B67:AH67)</f>
        <v>0</v>
      </c>
      <c r="AJ67" s="79"/>
      <c r="AK67" s="38">
        <f t="shared" ref="AK67:AK87" si="10">(B67+E67+H67+K67+N67+Q67+T67+W67+Z67+AC67+AF67)/4</f>
        <v>0</v>
      </c>
      <c r="AL67" s="38">
        <f t="shared" ref="AL67:AL87" si="11">IF(C67&gt;0,1)+IF(F67&gt;0,1)+IF(I67&gt;0,1)+IF(L67&gt;0,1)+IF(O67&gt;0,1)+IF(R67&gt;0,1)+IF(U67&gt;0,1)+IF(X67&gt;0,1)+IF(AA67&gt;0,1)+IF(AD67&gt;0,1)+IF(AG67&gt;0,1)</f>
        <v>0</v>
      </c>
      <c r="AM67" s="1"/>
    </row>
    <row r="68" spans="1:40" ht="15" customHeight="1" x14ac:dyDescent="0.2">
      <c r="A68" s="93" t="s">
        <v>313</v>
      </c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93">
        <f t="shared" si="9"/>
        <v>0</v>
      </c>
      <c r="AK68" s="38">
        <f t="shared" si="10"/>
        <v>0</v>
      </c>
      <c r="AL68" s="38">
        <f t="shared" si="11"/>
        <v>0</v>
      </c>
      <c r="AM68" s="1"/>
    </row>
    <row r="69" spans="1:40" ht="15" customHeight="1" x14ac:dyDescent="0.2">
      <c r="A69" s="93" t="s">
        <v>444</v>
      </c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88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93">
        <f t="shared" si="9"/>
        <v>0</v>
      </c>
      <c r="AK69" s="38">
        <f t="shared" si="10"/>
        <v>0</v>
      </c>
      <c r="AL69" s="38">
        <f t="shared" si="11"/>
        <v>0</v>
      </c>
    </row>
    <row r="70" spans="1:40" ht="15" customHeight="1" x14ac:dyDescent="0.25">
      <c r="A70" s="93" t="s">
        <v>362</v>
      </c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93">
        <f t="shared" si="9"/>
        <v>0</v>
      </c>
      <c r="AK70" s="38">
        <f t="shared" si="10"/>
        <v>0</v>
      </c>
      <c r="AL70" s="38">
        <f t="shared" si="11"/>
        <v>0</v>
      </c>
      <c r="AN70" s="104"/>
    </row>
    <row r="71" spans="1:40" ht="15" customHeight="1" x14ac:dyDescent="0.25">
      <c r="A71" s="93" t="s">
        <v>442</v>
      </c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88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93">
        <f t="shared" si="9"/>
        <v>0</v>
      </c>
      <c r="AK71" s="38">
        <f t="shared" si="10"/>
        <v>0</v>
      </c>
      <c r="AL71" s="38">
        <f t="shared" si="11"/>
        <v>0</v>
      </c>
      <c r="AN71" s="104"/>
    </row>
    <row r="72" spans="1:40" ht="15" customHeight="1" x14ac:dyDescent="0.25">
      <c r="A72" s="93" t="s">
        <v>289</v>
      </c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93">
        <f t="shared" si="9"/>
        <v>0</v>
      </c>
      <c r="AK72" s="38">
        <f t="shared" si="10"/>
        <v>0</v>
      </c>
      <c r="AL72" s="38">
        <f t="shared" si="11"/>
        <v>0</v>
      </c>
      <c r="AN72" s="104"/>
    </row>
    <row r="73" spans="1:40" ht="15" customHeight="1" x14ac:dyDescent="0.25">
      <c r="A73" s="93" t="s">
        <v>314</v>
      </c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93">
        <f t="shared" si="9"/>
        <v>0</v>
      </c>
      <c r="AK73" s="38">
        <f t="shared" si="10"/>
        <v>0</v>
      </c>
      <c r="AL73" s="38">
        <f t="shared" si="11"/>
        <v>0</v>
      </c>
      <c r="AN73" s="104"/>
    </row>
    <row r="74" spans="1:40" ht="15" customHeight="1" x14ac:dyDescent="0.25">
      <c r="A74" s="93" t="s">
        <v>324</v>
      </c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93">
        <f t="shared" si="9"/>
        <v>0</v>
      </c>
      <c r="AK74" s="38">
        <f t="shared" si="10"/>
        <v>0</v>
      </c>
      <c r="AL74" s="38">
        <f t="shared" si="11"/>
        <v>0</v>
      </c>
      <c r="AN74" s="104"/>
    </row>
    <row r="75" spans="1:40" ht="15" customHeight="1" x14ac:dyDescent="0.25">
      <c r="A75" s="93" t="s">
        <v>443</v>
      </c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93">
        <f t="shared" si="9"/>
        <v>0</v>
      </c>
      <c r="AJ75" s="79"/>
      <c r="AK75" s="38">
        <f t="shared" si="10"/>
        <v>0</v>
      </c>
      <c r="AL75" s="38">
        <f t="shared" si="11"/>
        <v>0</v>
      </c>
      <c r="AN75" s="104"/>
    </row>
    <row r="76" spans="1:40" ht="15" customHeight="1" x14ac:dyDescent="0.25">
      <c r="A76" s="93" t="s">
        <v>301</v>
      </c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93">
        <f t="shared" si="9"/>
        <v>0</v>
      </c>
      <c r="AK76" s="38">
        <f t="shared" si="10"/>
        <v>0</v>
      </c>
      <c r="AL76" s="38">
        <f t="shared" si="11"/>
        <v>0</v>
      </c>
      <c r="AN76" s="104"/>
    </row>
    <row r="77" spans="1:40" ht="15" customHeight="1" x14ac:dyDescent="0.25">
      <c r="A77" s="93" t="s">
        <v>318</v>
      </c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93">
        <f t="shared" si="9"/>
        <v>0</v>
      </c>
      <c r="AJ77" s="79"/>
      <c r="AK77" s="38">
        <f t="shared" si="10"/>
        <v>0</v>
      </c>
      <c r="AL77" s="38">
        <f t="shared" si="11"/>
        <v>0</v>
      </c>
      <c r="AN77" s="104"/>
    </row>
    <row r="78" spans="1:40" ht="15" customHeight="1" x14ac:dyDescent="0.25">
      <c r="A78" s="93" t="s">
        <v>447</v>
      </c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88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93">
        <f t="shared" si="9"/>
        <v>0</v>
      </c>
      <c r="AJ78" s="79"/>
      <c r="AK78" s="38">
        <f t="shared" si="10"/>
        <v>0</v>
      </c>
      <c r="AL78" s="38">
        <f t="shared" si="11"/>
        <v>0</v>
      </c>
      <c r="AN78" s="104"/>
    </row>
    <row r="79" spans="1:40" ht="15" customHeight="1" x14ac:dyDescent="0.25">
      <c r="A79" s="93" t="s">
        <v>360</v>
      </c>
      <c r="B79" s="145"/>
      <c r="C79" s="145"/>
      <c r="D79" s="145"/>
      <c r="E79" s="145"/>
      <c r="F79" s="188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93">
        <f t="shared" si="9"/>
        <v>0</v>
      </c>
      <c r="AK79" s="38">
        <f t="shared" si="10"/>
        <v>0</v>
      </c>
      <c r="AL79" s="38">
        <f t="shared" si="11"/>
        <v>0</v>
      </c>
      <c r="AN79" s="104"/>
    </row>
    <row r="80" spans="1:40" ht="15" customHeight="1" x14ac:dyDescent="0.25">
      <c r="A80" s="93" t="s">
        <v>320</v>
      </c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93">
        <f t="shared" si="9"/>
        <v>0</v>
      </c>
      <c r="AK80" s="38">
        <f t="shared" si="10"/>
        <v>0</v>
      </c>
      <c r="AL80" s="38">
        <f t="shared" si="11"/>
        <v>0</v>
      </c>
      <c r="AN80" s="104"/>
    </row>
    <row r="81" spans="1:40" ht="15" customHeight="1" x14ac:dyDescent="0.25">
      <c r="A81" s="93" t="s">
        <v>315</v>
      </c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93">
        <f t="shared" si="9"/>
        <v>0</v>
      </c>
      <c r="AJ81" s="79"/>
      <c r="AK81" s="38">
        <f t="shared" si="10"/>
        <v>0</v>
      </c>
      <c r="AL81" s="38">
        <f t="shared" si="11"/>
        <v>0</v>
      </c>
      <c r="AN81" s="104"/>
    </row>
    <row r="82" spans="1:40" ht="15" customHeight="1" x14ac:dyDescent="0.25">
      <c r="A82" s="93" t="s">
        <v>316</v>
      </c>
      <c r="B82" s="145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93">
        <f t="shared" si="9"/>
        <v>0</v>
      </c>
      <c r="AK82" s="38">
        <f t="shared" si="10"/>
        <v>0</v>
      </c>
      <c r="AL82" s="38">
        <f t="shared" si="11"/>
        <v>0</v>
      </c>
      <c r="AN82" s="104"/>
    </row>
    <row r="83" spans="1:40" ht="15" customHeight="1" x14ac:dyDescent="0.25">
      <c r="A83" s="93" t="s">
        <v>361</v>
      </c>
      <c r="B83" s="145"/>
      <c r="C83" s="145"/>
      <c r="D83" s="145"/>
      <c r="E83" s="145"/>
      <c r="F83" s="188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93">
        <f t="shared" si="9"/>
        <v>0</v>
      </c>
      <c r="AJ83" s="79"/>
      <c r="AK83" s="38">
        <f t="shared" si="10"/>
        <v>0</v>
      </c>
      <c r="AL83" s="38">
        <f t="shared" si="11"/>
        <v>0</v>
      </c>
      <c r="AN83" s="104"/>
    </row>
    <row r="84" spans="1:40" ht="15" customHeight="1" x14ac:dyDescent="0.25">
      <c r="A84" s="93" t="s">
        <v>445</v>
      </c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93">
        <f t="shared" si="9"/>
        <v>0</v>
      </c>
      <c r="AJ84" s="79"/>
      <c r="AK84" s="38">
        <f t="shared" si="10"/>
        <v>0</v>
      </c>
      <c r="AL84" s="38">
        <f t="shared" si="11"/>
        <v>0</v>
      </c>
      <c r="AN84" s="104"/>
    </row>
    <row r="85" spans="1:40" ht="15" customHeight="1" x14ac:dyDescent="0.25">
      <c r="A85" s="93" t="s">
        <v>452</v>
      </c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93">
        <f t="shared" si="9"/>
        <v>0</v>
      </c>
      <c r="AJ85" s="79"/>
      <c r="AK85" s="38">
        <f t="shared" si="10"/>
        <v>0</v>
      </c>
      <c r="AL85" s="38">
        <f t="shared" si="11"/>
        <v>0</v>
      </c>
      <c r="AN85" s="104"/>
    </row>
    <row r="86" spans="1:40" ht="15" customHeight="1" x14ac:dyDescent="0.25">
      <c r="A86" s="93" t="s">
        <v>453</v>
      </c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93">
        <f t="shared" si="9"/>
        <v>0</v>
      </c>
      <c r="AJ86" s="79"/>
      <c r="AK86" s="38">
        <f t="shared" si="10"/>
        <v>0</v>
      </c>
      <c r="AL86" s="38">
        <f t="shared" si="11"/>
        <v>0</v>
      </c>
      <c r="AN86" s="104"/>
    </row>
    <row r="87" spans="1:40" ht="15" customHeight="1" x14ac:dyDescent="0.25">
      <c r="A87" s="93" t="s">
        <v>306</v>
      </c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93">
        <f t="shared" si="9"/>
        <v>0</v>
      </c>
      <c r="AK87" s="38">
        <f t="shared" si="10"/>
        <v>0</v>
      </c>
      <c r="AL87" s="38">
        <f t="shared" si="11"/>
        <v>0</v>
      </c>
      <c r="AN87" s="104"/>
    </row>
    <row r="88" spans="1:40" x14ac:dyDescent="0.2">
      <c r="H88" s="5"/>
    </row>
    <row r="89" spans="1:40" x14ac:dyDescent="0.2">
      <c r="H89" s="5"/>
    </row>
    <row r="90" spans="1:40" x14ac:dyDescent="0.2">
      <c r="D90" s="284"/>
      <c r="F90" s="394" t="s">
        <v>295</v>
      </c>
      <c r="G90" s="394"/>
      <c r="H90" s="394"/>
      <c r="I90" s="394"/>
      <c r="J90" s="394"/>
      <c r="K90" s="394"/>
    </row>
    <row r="91" spans="1:40" x14ac:dyDescent="0.2">
      <c r="D91" s="335" t="s">
        <v>152</v>
      </c>
      <c r="F91" s="5" t="s">
        <v>160</v>
      </c>
    </row>
  </sheetData>
  <sortState xmlns:xlrd2="http://schemas.microsoft.com/office/spreadsheetml/2017/richdata2" ref="A3:AL52">
    <sortCondition descending="1" ref="AI3:AI52"/>
  </sortState>
  <mergeCells count="15">
    <mergeCell ref="F90:K90"/>
    <mergeCell ref="AF1:AH1"/>
    <mergeCell ref="AK1:AK2"/>
    <mergeCell ref="AI1:AI2"/>
    <mergeCell ref="AL1:AL2"/>
    <mergeCell ref="Q1:S1"/>
    <mergeCell ref="T1:V1"/>
    <mergeCell ref="W1:Y1"/>
    <mergeCell ref="Z1:AB1"/>
    <mergeCell ref="AC1:AE1"/>
    <mergeCell ref="B1:D1"/>
    <mergeCell ref="E1:G1"/>
    <mergeCell ref="H1:J1"/>
    <mergeCell ref="K1:M1"/>
    <mergeCell ref="N1:P1"/>
  </mergeCells>
  <phoneticPr fontId="3" type="noConversion"/>
  <pageMargins left="0.25" right="0.25" top="0.5" bottom="0.75" header="0.05" footer="0.3"/>
  <pageSetup scale="82" fitToHeight="0" orientation="landscape" r:id="rId1"/>
  <headerFooter alignWithMargins="0">
    <oddHeader>&amp;C&amp;"Calibri,Bold"&amp;14BCNT Current Standings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O92"/>
  <sheetViews>
    <sheetView zoomScale="95" zoomScaleNormal="95" workbookViewId="0">
      <pane xSplit="1" topLeftCell="N1" activePane="topRight" state="frozen"/>
      <selection pane="topRight" activeCell="W17" sqref="W17"/>
    </sheetView>
  </sheetViews>
  <sheetFormatPr defaultRowHeight="12.75" x14ac:dyDescent="0.2"/>
  <cols>
    <col min="1" max="1" width="22.85546875" style="5" customWidth="1"/>
    <col min="2" max="2" width="12.42578125" style="5" customWidth="1"/>
    <col min="3" max="5" width="5.5703125" style="5" customWidth="1"/>
    <col min="6" max="6" width="5.5703125" style="68" customWidth="1"/>
    <col min="7" max="8" width="5.5703125" style="5" customWidth="1"/>
    <col min="9" max="9" width="5.5703125" style="68" customWidth="1"/>
    <col min="10" max="35" width="5.5703125" style="5" customWidth="1"/>
    <col min="36" max="36" width="6.85546875" style="5" customWidth="1"/>
    <col min="37" max="37" width="11" customWidth="1"/>
    <col min="38" max="38" width="10.42578125" customWidth="1"/>
    <col min="39" max="39" width="10" customWidth="1"/>
    <col min="40" max="40" width="23.42578125" customWidth="1"/>
    <col min="41" max="41" width="33" customWidth="1"/>
  </cols>
  <sheetData>
    <row r="1" spans="1:41" s="2" customFormat="1" ht="30.75" customHeight="1" thickBot="1" x14ac:dyDescent="0.25">
      <c r="A1" s="3" t="s">
        <v>1</v>
      </c>
      <c r="B1" s="208" t="s">
        <v>231</v>
      </c>
      <c r="C1" s="391" t="s">
        <v>11</v>
      </c>
      <c r="D1" s="392"/>
      <c r="E1" s="393"/>
      <c r="F1" s="391" t="s">
        <v>57</v>
      </c>
      <c r="G1" s="392"/>
      <c r="H1" s="393"/>
      <c r="I1" s="391" t="s">
        <v>3</v>
      </c>
      <c r="J1" s="392"/>
      <c r="K1" s="393"/>
      <c r="L1" s="391" t="s">
        <v>2</v>
      </c>
      <c r="M1" s="392"/>
      <c r="N1" s="393"/>
      <c r="O1" s="391" t="s">
        <v>4</v>
      </c>
      <c r="P1" s="392"/>
      <c r="Q1" s="393"/>
      <c r="R1" s="391" t="s">
        <v>5</v>
      </c>
      <c r="S1" s="392"/>
      <c r="T1" s="393"/>
      <c r="U1" s="391" t="s">
        <v>6</v>
      </c>
      <c r="V1" s="392"/>
      <c r="W1" s="393"/>
      <c r="X1" s="391" t="s">
        <v>7</v>
      </c>
      <c r="Y1" s="392"/>
      <c r="Z1" s="393"/>
      <c r="AA1" s="391" t="s">
        <v>8</v>
      </c>
      <c r="AB1" s="392"/>
      <c r="AC1" s="393"/>
      <c r="AD1" s="391" t="s">
        <v>9</v>
      </c>
      <c r="AE1" s="392"/>
      <c r="AF1" s="393"/>
      <c r="AG1" s="391" t="s">
        <v>10</v>
      </c>
      <c r="AH1" s="392"/>
      <c r="AI1" s="393"/>
      <c r="AJ1" s="396" t="s">
        <v>66</v>
      </c>
      <c r="AK1" s="398" t="s">
        <v>159</v>
      </c>
      <c r="AL1" s="395" t="s">
        <v>64</v>
      </c>
      <c r="AM1" s="395" t="s">
        <v>65</v>
      </c>
    </row>
    <row r="2" spans="1:41" ht="15" customHeight="1" thickTop="1" x14ac:dyDescent="0.2">
      <c r="A2" s="69"/>
      <c r="B2" s="69"/>
      <c r="C2" s="6" t="s">
        <v>59</v>
      </c>
      <c r="D2" s="6" t="s">
        <v>58</v>
      </c>
      <c r="E2" s="6" t="s">
        <v>62</v>
      </c>
      <c r="F2" s="67" t="s">
        <v>59</v>
      </c>
      <c r="G2" s="6" t="s">
        <v>58</v>
      </c>
      <c r="H2" s="6" t="s">
        <v>62</v>
      </c>
      <c r="I2" s="67" t="s">
        <v>59</v>
      </c>
      <c r="J2" s="6" t="s">
        <v>58</v>
      </c>
      <c r="K2" s="6" t="s">
        <v>62</v>
      </c>
      <c r="L2" s="6" t="s">
        <v>59</v>
      </c>
      <c r="M2" s="6" t="s">
        <v>58</v>
      </c>
      <c r="N2" s="6" t="s">
        <v>62</v>
      </c>
      <c r="O2" s="6" t="s">
        <v>59</v>
      </c>
      <c r="P2" s="6" t="s">
        <v>58</v>
      </c>
      <c r="Q2" s="6" t="s">
        <v>62</v>
      </c>
      <c r="R2" s="6" t="s">
        <v>59</v>
      </c>
      <c r="S2" s="6" t="s">
        <v>58</v>
      </c>
      <c r="T2" s="6" t="s">
        <v>62</v>
      </c>
      <c r="U2" s="6" t="s">
        <v>59</v>
      </c>
      <c r="V2" s="6" t="s">
        <v>58</v>
      </c>
      <c r="W2" s="6" t="s">
        <v>62</v>
      </c>
      <c r="X2" s="6" t="s">
        <v>59</v>
      </c>
      <c r="Y2" s="6" t="s">
        <v>58</v>
      </c>
      <c r="Z2" s="6" t="s">
        <v>62</v>
      </c>
      <c r="AA2" s="6" t="s">
        <v>59</v>
      </c>
      <c r="AB2" s="6" t="s">
        <v>58</v>
      </c>
      <c r="AC2" s="6" t="s">
        <v>62</v>
      </c>
      <c r="AD2" s="6" t="s">
        <v>59</v>
      </c>
      <c r="AE2" s="6" t="s">
        <v>58</v>
      </c>
      <c r="AF2" s="6" t="s">
        <v>62</v>
      </c>
      <c r="AG2" s="6" t="s">
        <v>59</v>
      </c>
      <c r="AH2" s="6" t="s">
        <v>58</v>
      </c>
      <c r="AI2" s="6" t="s">
        <v>62</v>
      </c>
      <c r="AJ2" s="397"/>
      <c r="AK2" s="399"/>
      <c r="AL2" s="395"/>
      <c r="AM2" s="395"/>
      <c r="AN2" s="65" t="s">
        <v>60</v>
      </c>
    </row>
    <row r="3" spans="1:41" ht="15" customHeight="1" x14ac:dyDescent="0.2">
      <c r="A3" s="375" t="s">
        <v>630</v>
      </c>
      <c r="B3" s="376"/>
      <c r="C3" s="377">
        <v>4</v>
      </c>
      <c r="D3" s="377">
        <v>93</v>
      </c>
      <c r="E3" s="377"/>
      <c r="F3" s="377">
        <v>4</v>
      </c>
      <c r="G3" s="377">
        <v>92</v>
      </c>
      <c r="H3" s="377"/>
      <c r="I3" s="377">
        <v>4</v>
      </c>
      <c r="J3" s="377">
        <v>97</v>
      </c>
      <c r="K3" s="377"/>
      <c r="L3" s="377">
        <v>4</v>
      </c>
      <c r="M3" s="377">
        <v>92</v>
      </c>
      <c r="N3" s="376"/>
      <c r="O3" s="377"/>
      <c r="P3" s="377">
        <v>99</v>
      </c>
      <c r="Q3" s="377">
        <v>4</v>
      </c>
      <c r="R3" s="377">
        <v>4</v>
      </c>
      <c r="S3" s="377">
        <v>100</v>
      </c>
      <c r="T3" s="377"/>
      <c r="U3" s="377">
        <v>4</v>
      </c>
      <c r="V3" s="377">
        <v>97</v>
      </c>
      <c r="W3" s="377"/>
      <c r="X3" s="377">
        <v>4</v>
      </c>
      <c r="Y3" s="377">
        <v>81</v>
      </c>
      <c r="Z3" s="377"/>
      <c r="AA3" s="377">
        <v>4</v>
      </c>
      <c r="AB3" s="377">
        <v>99</v>
      </c>
      <c r="AC3" s="377"/>
      <c r="AD3" s="377">
        <v>4</v>
      </c>
      <c r="AE3" s="377">
        <v>100</v>
      </c>
      <c r="AF3" s="377">
        <v>4</v>
      </c>
      <c r="AG3" s="377">
        <v>4</v>
      </c>
      <c r="AH3" s="377">
        <v>84</v>
      </c>
      <c r="AI3" s="377"/>
      <c r="AJ3" s="378">
        <f t="shared" ref="AJ3:AJ34" si="0">IF(AL3=11,SUM(C3:AI3)-8,IF(AL3=10,SUM(C3:AI3)-4,SUM(C3:AI3)))</f>
        <v>1078</v>
      </c>
      <c r="AK3" s="379">
        <f>AJ3-Y3-AH3</f>
        <v>913</v>
      </c>
      <c r="AL3" s="293">
        <f t="shared" ref="AL3:AL34" si="1">(C3+F3+I3+L3+O3+R3+U3+X3+AA3+AD3+AG3)/4</f>
        <v>10</v>
      </c>
      <c r="AM3" s="38">
        <f t="shared" ref="AM3:AM34" si="2">IF(D3&gt;0,1)+IF(G3&gt;0,1)+IF(J3&gt;0,1)+IF(M3&gt;0,1)+IF(P3&gt;0,1)+IF(S3&gt;0,1)+IF(V3&gt;0,1)+IF(Y3&gt;0,1)+IF(AB3&gt;0,1)+IF(AE3&gt;0,1)+IF(AH3&gt;0,1)</f>
        <v>11</v>
      </c>
    </row>
    <row r="4" spans="1:41" ht="15" customHeight="1" x14ac:dyDescent="0.2">
      <c r="A4" s="380" t="s">
        <v>47</v>
      </c>
      <c r="B4" s="376"/>
      <c r="C4" s="377">
        <v>4</v>
      </c>
      <c r="D4" s="377">
        <v>94</v>
      </c>
      <c r="E4" s="377"/>
      <c r="F4" s="377">
        <v>4</v>
      </c>
      <c r="G4" s="377">
        <v>98</v>
      </c>
      <c r="H4" s="377"/>
      <c r="I4" s="377"/>
      <c r="J4" s="377">
        <v>94</v>
      </c>
      <c r="K4" s="377"/>
      <c r="L4" s="377">
        <v>4</v>
      </c>
      <c r="M4" s="377">
        <v>91</v>
      </c>
      <c r="N4" s="376"/>
      <c r="O4" s="377">
        <v>4</v>
      </c>
      <c r="P4" s="377">
        <v>98</v>
      </c>
      <c r="Q4" s="377"/>
      <c r="R4" s="377">
        <v>4</v>
      </c>
      <c r="S4" s="377">
        <v>92</v>
      </c>
      <c r="T4" s="377"/>
      <c r="U4" s="377">
        <v>4</v>
      </c>
      <c r="V4" s="377">
        <v>94</v>
      </c>
      <c r="W4" s="377"/>
      <c r="X4" s="377">
        <v>4</v>
      </c>
      <c r="Y4" s="377">
        <v>99</v>
      </c>
      <c r="Z4" s="377"/>
      <c r="AA4" s="377">
        <v>4</v>
      </c>
      <c r="AB4" s="377">
        <v>96</v>
      </c>
      <c r="AC4" s="377"/>
      <c r="AD4" s="377">
        <v>4</v>
      </c>
      <c r="AE4" s="377">
        <v>99</v>
      </c>
      <c r="AF4" s="377"/>
      <c r="AG4" s="377">
        <v>4</v>
      </c>
      <c r="AH4" s="377">
        <v>97</v>
      </c>
      <c r="AI4" s="377"/>
      <c r="AJ4" s="378">
        <f t="shared" si="0"/>
        <v>1088</v>
      </c>
      <c r="AK4" s="379">
        <f>AJ4-M4-S4</f>
        <v>905</v>
      </c>
      <c r="AL4" s="293">
        <f t="shared" si="1"/>
        <v>10</v>
      </c>
      <c r="AM4" s="38">
        <f t="shared" si="2"/>
        <v>11</v>
      </c>
      <c r="AN4" s="1" t="s">
        <v>143</v>
      </c>
    </row>
    <row r="5" spans="1:41" ht="15" customHeight="1" x14ac:dyDescent="0.25">
      <c r="A5" s="375" t="s">
        <v>48</v>
      </c>
      <c r="B5" s="376"/>
      <c r="C5" s="377">
        <v>4</v>
      </c>
      <c r="D5" s="377">
        <v>99</v>
      </c>
      <c r="E5" s="377"/>
      <c r="F5" s="377">
        <v>4</v>
      </c>
      <c r="G5" s="377">
        <v>97</v>
      </c>
      <c r="H5" s="377"/>
      <c r="I5" s="377">
        <v>4</v>
      </c>
      <c r="J5" s="377">
        <v>93</v>
      </c>
      <c r="K5" s="377"/>
      <c r="L5" s="377">
        <v>4</v>
      </c>
      <c r="M5" s="377">
        <v>98</v>
      </c>
      <c r="N5" s="376"/>
      <c r="O5" s="377">
        <v>4</v>
      </c>
      <c r="P5" s="377">
        <v>90</v>
      </c>
      <c r="Q5" s="377"/>
      <c r="R5" s="377">
        <v>4</v>
      </c>
      <c r="S5" s="377">
        <v>93</v>
      </c>
      <c r="T5" s="377"/>
      <c r="U5" s="377">
        <v>4</v>
      </c>
      <c r="V5" s="377">
        <v>96</v>
      </c>
      <c r="W5" s="377"/>
      <c r="X5" s="377">
        <v>4</v>
      </c>
      <c r="Y5" s="377">
        <v>91</v>
      </c>
      <c r="Z5" s="377"/>
      <c r="AA5" s="377">
        <v>4</v>
      </c>
      <c r="AB5" s="377">
        <v>89</v>
      </c>
      <c r="AC5" s="377"/>
      <c r="AD5" s="377">
        <v>4</v>
      </c>
      <c r="AE5" s="377">
        <v>98</v>
      </c>
      <c r="AF5" s="377"/>
      <c r="AG5" s="377">
        <v>4</v>
      </c>
      <c r="AH5" s="377">
        <v>94</v>
      </c>
      <c r="AI5" s="377"/>
      <c r="AJ5" s="378">
        <f t="shared" si="0"/>
        <v>1074</v>
      </c>
      <c r="AK5" s="379">
        <f>AJ5-P5-AB5</f>
        <v>895</v>
      </c>
      <c r="AL5" s="293">
        <f t="shared" si="1"/>
        <v>11</v>
      </c>
      <c r="AM5" s="38">
        <f t="shared" si="2"/>
        <v>11</v>
      </c>
      <c r="AN5" s="1" t="s">
        <v>63</v>
      </c>
      <c r="AO5" s="104"/>
    </row>
    <row r="6" spans="1:41" ht="15" customHeight="1" x14ac:dyDescent="0.2">
      <c r="A6" s="375" t="s">
        <v>498</v>
      </c>
      <c r="B6" s="376"/>
      <c r="C6" s="376">
        <v>4</v>
      </c>
      <c r="D6" s="377">
        <v>99</v>
      </c>
      <c r="E6" s="377"/>
      <c r="F6" s="377">
        <v>4</v>
      </c>
      <c r="G6" s="377">
        <v>97</v>
      </c>
      <c r="H6" s="376"/>
      <c r="I6" s="377">
        <v>4</v>
      </c>
      <c r="J6" s="377">
        <v>93</v>
      </c>
      <c r="K6" s="376"/>
      <c r="L6" s="377">
        <v>4</v>
      </c>
      <c r="M6" s="377">
        <v>98</v>
      </c>
      <c r="N6" s="376"/>
      <c r="O6" s="377">
        <v>4</v>
      </c>
      <c r="P6" s="377">
        <v>90</v>
      </c>
      <c r="Q6" s="377"/>
      <c r="R6" s="377">
        <v>4</v>
      </c>
      <c r="S6" s="377">
        <v>93</v>
      </c>
      <c r="T6" s="377"/>
      <c r="U6" s="377">
        <v>4</v>
      </c>
      <c r="V6" s="377">
        <v>96</v>
      </c>
      <c r="W6" s="377"/>
      <c r="X6" s="377">
        <v>4</v>
      </c>
      <c r="Y6" s="377">
        <v>91</v>
      </c>
      <c r="Z6" s="377"/>
      <c r="AA6" s="377">
        <v>4</v>
      </c>
      <c r="AB6" s="377">
        <v>89</v>
      </c>
      <c r="AC6" s="377"/>
      <c r="AD6" s="377">
        <v>4</v>
      </c>
      <c r="AE6" s="377">
        <v>98</v>
      </c>
      <c r="AF6" s="377"/>
      <c r="AG6" s="377">
        <v>4</v>
      </c>
      <c r="AH6" s="377">
        <v>94</v>
      </c>
      <c r="AI6" s="377"/>
      <c r="AJ6" s="378">
        <f t="shared" si="0"/>
        <v>1074</v>
      </c>
      <c r="AK6" s="379">
        <f>AJ6-P6-AB6</f>
        <v>895</v>
      </c>
      <c r="AL6" s="38">
        <f t="shared" si="1"/>
        <v>11</v>
      </c>
      <c r="AM6" s="38">
        <f t="shared" si="2"/>
        <v>11</v>
      </c>
      <c r="AN6" s="1" t="s">
        <v>472</v>
      </c>
    </row>
    <row r="7" spans="1:41" ht="15" customHeight="1" x14ac:dyDescent="0.2">
      <c r="A7" s="375" t="s">
        <v>61</v>
      </c>
      <c r="B7" s="376"/>
      <c r="C7" s="377">
        <v>4</v>
      </c>
      <c r="D7" s="377">
        <v>98</v>
      </c>
      <c r="E7" s="377"/>
      <c r="F7" s="377">
        <v>4</v>
      </c>
      <c r="G7" s="377">
        <v>99</v>
      </c>
      <c r="H7" s="377"/>
      <c r="I7" s="377">
        <v>4</v>
      </c>
      <c r="J7" s="377">
        <v>91</v>
      </c>
      <c r="K7" s="377"/>
      <c r="L7" s="377">
        <v>4</v>
      </c>
      <c r="M7" s="377">
        <v>89</v>
      </c>
      <c r="N7" s="377"/>
      <c r="O7" s="377">
        <v>4</v>
      </c>
      <c r="P7" s="377">
        <v>97</v>
      </c>
      <c r="Q7" s="377"/>
      <c r="R7" s="377">
        <v>4</v>
      </c>
      <c r="S7" s="377">
        <v>95</v>
      </c>
      <c r="T7" s="377"/>
      <c r="U7" s="377">
        <v>4</v>
      </c>
      <c r="V7" s="377">
        <v>89</v>
      </c>
      <c r="W7" s="377"/>
      <c r="X7" s="377">
        <v>4</v>
      </c>
      <c r="Y7" s="377">
        <v>97</v>
      </c>
      <c r="Z7" s="377"/>
      <c r="AA7" s="377">
        <v>4</v>
      </c>
      <c r="AB7" s="377">
        <v>89</v>
      </c>
      <c r="AC7" s="377"/>
      <c r="AD7" s="377">
        <v>4</v>
      </c>
      <c r="AE7" s="377">
        <v>95</v>
      </c>
      <c r="AF7" s="377"/>
      <c r="AG7" s="377">
        <v>4</v>
      </c>
      <c r="AH7" s="377">
        <v>96</v>
      </c>
      <c r="AI7" s="377"/>
      <c r="AJ7" s="378">
        <f t="shared" si="0"/>
        <v>1071</v>
      </c>
      <c r="AK7" s="379">
        <f>AJ7-M7-V7</f>
        <v>893</v>
      </c>
      <c r="AL7" s="293">
        <f t="shared" si="1"/>
        <v>11</v>
      </c>
      <c r="AM7" s="80">
        <f t="shared" si="2"/>
        <v>11</v>
      </c>
      <c r="AN7" s="1"/>
    </row>
    <row r="8" spans="1:41" ht="15" customHeight="1" x14ac:dyDescent="0.2">
      <c r="A8" s="375" t="s">
        <v>51</v>
      </c>
      <c r="B8" s="376"/>
      <c r="C8" s="377">
        <v>4</v>
      </c>
      <c r="D8" s="377">
        <v>98</v>
      </c>
      <c r="E8" s="377"/>
      <c r="F8" s="377">
        <v>4</v>
      </c>
      <c r="G8" s="377">
        <v>99</v>
      </c>
      <c r="H8" s="377"/>
      <c r="I8" s="377">
        <v>4</v>
      </c>
      <c r="J8" s="377">
        <v>91</v>
      </c>
      <c r="K8" s="377"/>
      <c r="L8" s="377">
        <v>4</v>
      </c>
      <c r="M8" s="377">
        <v>89</v>
      </c>
      <c r="N8" s="377"/>
      <c r="O8" s="377">
        <v>4</v>
      </c>
      <c r="P8" s="377">
        <v>97</v>
      </c>
      <c r="Q8" s="377"/>
      <c r="R8" s="377">
        <v>4</v>
      </c>
      <c r="S8" s="377">
        <v>95</v>
      </c>
      <c r="T8" s="377"/>
      <c r="U8" s="377">
        <v>4</v>
      </c>
      <c r="V8" s="377">
        <v>89</v>
      </c>
      <c r="W8" s="377"/>
      <c r="X8" s="377">
        <v>4</v>
      </c>
      <c r="Y8" s="377">
        <v>97</v>
      </c>
      <c r="Z8" s="377"/>
      <c r="AA8" s="377">
        <v>4</v>
      </c>
      <c r="AB8" s="377">
        <v>89</v>
      </c>
      <c r="AC8" s="377"/>
      <c r="AD8" s="377">
        <v>4</v>
      </c>
      <c r="AE8" s="377">
        <v>95</v>
      </c>
      <c r="AF8" s="377"/>
      <c r="AG8" s="377">
        <v>4</v>
      </c>
      <c r="AH8" s="377">
        <v>96</v>
      </c>
      <c r="AI8" s="377"/>
      <c r="AJ8" s="378">
        <f t="shared" si="0"/>
        <v>1071</v>
      </c>
      <c r="AK8" s="379">
        <f>AJ8-M8-V8</f>
        <v>893</v>
      </c>
      <c r="AL8" s="293">
        <f t="shared" si="1"/>
        <v>11</v>
      </c>
      <c r="AM8" s="38">
        <f t="shared" si="2"/>
        <v>11</v>
      </c>
    </row>
    <row r="9" spans="1:41" ht="15" customHeight="1" x14ac:dyDescent="0.25">
      <c r="A9" s="93" t="s">
        <v>142</v>
      </c>
      <c r="B9" s="3"/>
      <c r="C9" s="145">
        <v>4</v>
      </c>
      <c r="D9" s="145">
        <v>90</v>
      </c>
      <c r="E9" s="145"/>
      <c r="F9" s="145">
        <v>4</v>
      </c>
      <c r="G9" s="145">
        <v>88</v>
      </c>
      <c r="H9" s="145"/>
      <c r="I9" s="145">
        <v>4</v>
      </c>
      <c r="J9" s="145">
        <v>83</v>
      </c>
      <c r="K9" s="145"/>
      <c r="L9" s="145">
        <v>4</v>
      </c>
      <c r="M9" s="145">
        <v>100</v>
      </c>
      <c r="N9" s="3"/>
      <c r="O9" s="145">
        <v>4</v>
      </c>
      <c r="P9" s="145">
        <v>96</v>
      </c>
      <c r="Q9" s="145"/>
      <c r="R9" s="145">
        <v>4</v>
      </c>
      <c r="S9" s="145">
        <v>91</v>
      </c>
      <c r="T9" s="145"/>
      <c r="U9" s="145">
        <v>4</v>
      </c>
      <c r="V9" s="145">
        <v>99</v>
      </c>
      <c r="W9" s="145"/>
      <c r="X9" s="145">
        <v>4</v>
      </c>
      <c r="Y9" s="145">
        <v>92</v>
      </c>
      <c r="Z9" s="145"/>
      <c r="AA9" s="145">
        <v>4</v>
      </c>
      <c r="AB9" s="145">
        <v>94</v>
      </c>
      <c r="AC9" s="145"/>
      <c r="AD9" s="145">
        <v>4</v>
      </c>
      <c r="AE9" s="145">
        <v>97</v>
      </c>
      <c r="AF9" s="145"/>
      <c r="AG9" s="145">
        <v>4</v>
      </c>
      <c r="AH9" s="145">
        <v>84</v>
      </c>
      <c r="AI9" s="145"/>
      <c r="AJ9" s="302">
        <f t="shared" si="0"/>
        <v>1050</v>
      </c>
      <c r="AK9" s="38">
        <f>AJ9-J9-AH9</f>
        <v>883</v>
      </c>
      <c r="AL9" s="293">
        <f t="shared" si="1"/>
        <v>11</v>
      </c>
      <c r="AM9" s="38">
        <f t="shared" si="2"/>
        <v>11</v>
      </c>
      <c r="AO9" s="104"/>
    </row>
    <row r="10" spans="1:41" ht="15" customHeight="1" x14ac:dyDescent="0.2">
      <c r="A10" s="93" t="s">
        <v>308</v>
      </c>
      <c r="B10" s="3"/>
      <c r="C10" s="145">
        <v>4</v>
      </c>
      <c r="D10" s="145">
        <v>92</v>
      </c>
      <c r="E10" s="145"/>
      <c r="F10" s="145">
        <v>4</v>
      </c>
      <c r="G10" s="145">
        <v>94</v>
      </c>
      <c r="H10" s="145"/>
      <c r="I10" s="145">
        <v>4</v>
      </c>
      <c r="J10" s="145">
        <v>92</v>
      </c>
      <c r="K10" s="145"/>
      <c r="L10" s="145">
        <v>4</v>
      </c>
      <c r="M10" s="145">
        <v>99</v>
      </c>
      <c r="N10" s="3"/>
      <c r="O10" s="145">
        <v>4</v>
      </c>
      <c r="P10" s="145">
        <v>79</v>
      </c>
      <c r="Q10" s="145"/>
      <c r="R10" s="145">
        <v>4</v>
      </c>
      <c r="S10" s="145">
        <v>82</v>
      </c>
      <c r="T10" s="145"/>
      <c r="U10" s="145"/>
      <c r="V10" s="145">
        <v>98</v>
      </c>
      <c r="W10" s="145"/>
      <c r="X10" s="145">
        <v>4</v>
      </c>
      <c r="Y10" s="145">
        <v>86</v>
      </c>
      <c r="Z10" s="145"/>
      <c r="AA10" s="145"/>
      <c r="AB10" s="145">
        <v>100</v>
      </c>
      <c r="AC10" s="145"/>
      <c r="AD10" s="145">
        <v>4</v>
      </c>
      <c r="AE10" s="145">
        <v>90</v>
      </c>
      <c r="AF10" s="145"/>
      <c r="AG10" s="145"/>
      <c r="AH10" s="145">
        <v>100</v>
      </c>
      <c r="AI10" s="145"/>
      <c r="AJ10" s="302">
        <f t="shared" si="0"/>
        <v>1044</v>
      </c>
      <c r="AK10" s="38">
        <f>AJ10-P10-S10</f>
        <v>883</v>
      </c>
      <c r="AL10" s="38">
        <f t="shared" si="1"/>
        <v>8</v>
      </c>
      <c r="AM10" s="38">
        <f t="shared" si="2"/>
        <v>11</v>
      </c>
    </row>
    <row r="11" spans="1:41" ht="15" customHeight="1" x14ac:dyDescent="0.2">
      <c r="A11" s="93" t="s">
        <v>284</v>
      </c>
      <c r="B11" s="3"/>
      <c r="C11" s="145">
        <v>4</v>
      </c>
      <c r="D11" s="145">
        <v>96</v>
      </c>
      <c r="E11" s="145"/>
      <c r="F11" s="145">
        <v>4</v>
      </c>
      <c r="G11" s="145">
        <v>93</v>
      </c>
      <c r="H11" s="145"/>
      <c r="I11" s="145">
        <v>4</v>
      </c>
      <c r="J11" s="145">
        <v>96</v>
      </c>
      <c r="K11" s="145"/>
      <c r="L11" s="145">
        <v>4</v>
      </c>
      <c r="M11" s="145">
        <v>94</v>
      </c>
      <c r="N11" s="3"/>
      <c r="O11" s="145">
        <v>4</v>
      </c>
      <c r="P11" s="145">
        <v>92</v>
      </c>
      <c r="Q11" s="145"/>
      <c r="R11" s="145">
        <v>4</v>
      </c>
      <c r="S11" s="145">
        <v>87</v>
      </c>
      <c r="T11" s="145"/>
      <c r="U11" s="145">
        <v>4</v>
      </c>
      <c r="V11" s="145">
        <v>95</v>
      </c>
      <c r="W11" s="145">
        <v>4</v>
      </c>
      <c r="X11" s="145">
        <v>4</v>
      </c>
      <c r="Y11" s="145">
        <v>95</v>
      </c>
      <c r="Z11" s="145"/>
      <c r="AA11" s="145">
        <v>4</v>
      </c>
      <c r="AB11" s="145">
        <v>89</v>
      </c>
      <c r="AC11" s="145"/>
      <c r="AD11" s="145">
        <v>4</v>
      </c>
      <c r="AE11" s="145">
        <v>88</v>
      </c>
      <c r="AF11" s="145"/>
      <c r="AG11" s="145">
        <v>4</v>
      </c>
      <c r="AH11" s="145">
        <v>89</v>
      </c>
      <c r="AI11" s="145"/>
      <c r="AJ11" s="302">
        <f t="shared" si="0"/>
        <v>1054</v>
      </c>
      <c r="AK11" s="38">
        <f>AJ11-S11-AE11</f>
        <v>879</v>
      </c>
      <c r="AL11" s="293">
        <f t="shared" si="1"/>
        <v>11</v>
      </c>
      <c r="AM11" s="80">
        <f t="shared" si="2"/>
        <v>11</v>
      </c>
    </row>
    <row r="12" spans="1:41" ht="15" customHeight="1" x14ac:dyDescent="0.2">
      <c r="A12" s="93" t="s">
        <v>303</v>
      </c>
      <c r="B12" s="3"/>
      <c r="C12" s="145">
        <v>4</v>
      </c>
      <c r="D12" s="145">
        <v>100</v>
      </c>
      <c r="E12" s="145"/>
      <c r="F12" s="145">
        <v>4</v>
      </c>
      <c r="G12" s="145">
        <v>90</v>
      </c>
      <c r="H12" s="145"/>
      <c r="I12" s="145">
        <v>4</v>
      </c>
      <c r="J12" s="145">
        <v>98</v>
      </c>
      <c r="K12" s="145"/>
      <c r="L12" s="145"/>
      <c r="M12" s="145">
        <v>96</v>
      </c>
      <c r="N12" s="3"/>
      <c r="O12" s="145"/>
      <c r="P12" s="145">
        <v>95</v>
      </c>
      <c r="Q12" s="145"/>
      <c r="R12" s="145">
        <v>4</v>
      </c>
      <c r="S12" s="145">
        <v>96</v>
      </c>
      <c r="T12" s="145"/>
      <c r="U12" s="145"/>
      <c r="V12" s="145">
        <v>84</v>
      </c>
      <c r="W12" s="145"/>
      <c r="X12" s="145">
        <v>4</v>
      </c>
      <c r="Y12" s="145">
        <v>96</v>
      </c>
      <c r="Z12" s="145"/>
      <c r="AA12" s="145"/>
      <c r="AB12" s="145">
        <v>89</v>
      </c>
      <c r="AC12" s="145"/>
      <c r="AD12" s="145"/>
      <c r="AE12" s="145">
        <v>91</v>
      </c>
      <c r="AF12" s="145"/>
      <c r="AG12" s="145">
        <v>4</v>
      </c>
      <c r="AH12" s="145">
        <v>92</v>
      </c>
      <c r="AI12" s="145"/>
      <c r="AJ12" s="302">
        <f t="shared" si="0"/>
        <v>1051</v>
      </c>
      <c r="AK12" s="38">
        <f>AJ12-V12-AB12</f>
        <v>878</v>
      </c>
      <c r="AL12" s="38">
        <f t="shared" si="1"/>
        <v>6</v>
      </c>
      <c r="AM12" s="38">
        <f t="shared" si="2"/>
        <v>11</v>
      </c>
    </row>
    <row r="13" spans="1:41" s="79" customFormat="1" ht="15" customHeight="1" x14ac:dyDescent="0.2">
      <c r="A13" s="93" t="s">
        <v>49</v>
      </c>
      <c r="B13" s="3"/>
      <c r="C13" s="145">
        <v>4</v>
      </c>
      <c r="D13" s="145">
        <v>96</v>
      </c>
      <c r="E13" s="145"/>
      <c r="F13" s="145">
        <v>4</v>
      </c>
      <c r="G13" s="145">
        <v>93</v>
      </c>
      <c r="H13" s="145"/>
      <c r="I13" s="145">
        <v>4</v>
      </c>
      <c r="J13" s="145">
        <v>96</v>
      </c>
      <c r="K13" s="145"/>
      <c r="L13" s="145">
        <v>4</v>
      </c>
      <c r="M13" s="145">
        <v>94</v>
      </c>
      <c r="N13" s="3"/>
      <c r="O13" s="145">
        <v>4</v>
      </c>
      <c r="P13" s="145">
        <v>92</v>
      </c>
      <c r="Q13" s="145"/>
      <c r="R13" s="145">
        <v>4</v>
      </c>
      <c r="S13" s="145">
        <v>87</v>
      </c>
      <c r="T13" s="145"/>
      <c r="U13" s="145">
        <v>4</v>
      </c>
      <c r="V13" s="145">
        <v>95</v>
      </c>
      <c r="W13" s="145"/>
      <c r="X13" s="145">
        <v>4</v>
      </c>
      <c r="Y13" s="145">
        <v>95</v>
      </c>
      <c r="Z13" s="145"/>
      <c r="AA13" s="145">
        <v>4</v>
      </c>
      <c r="AB13" s="145">
        <v>89</v>
      </c>
      <c r="AC13" s="145"/>
      <c r="AD13" s="145">
        <v>4</v>
      </c>
      <c r="AE13" s="145">
        <v>88</v>
      </c>
      <c r="AF13" s="145"/>
      <c r="AG13" s="145">
        <v>4</v>
      </c>
      <c r="AH13" s="145">
        <v>89</v>
      </c>
      <c r="AI13" s="145"/>
      <c r="AJ13" s="302">
        <f t="shared" si="0"/>
        <v>1050</v>
      </c>
      <c r="AK13" s="38">
        <f>AJ13-S13-AE13</f>
        <v>875</v>
      </c>
      <c r="AL13" s="293">
        <f t="shared" si="1"/>
        <v>11</v>
      </c>
      <c r="AM13" s="38">
        <f t="shared" si="2"/>
        <v>11</v>
      </c>
      <c r="AN13"/>
      <c r="AO13"/>
    </row>
    <row r="14" spans="1:41" ht="15" customHeight="1" x14ac:dyDescent="0.2">
      <c r="A14" s="93" t="s">
        <v>501</v>
      </c>
      <c r="B14" s="3"/>
      <c r="C14" s="145">
        <v>4</v>
      </c>
      <c r="D14" s="145">
        <v>97</v>
      </c>
      <c r="E14" s="145">
        <v>4</v>
      </c>
      <c r="F14" s="145">
        <v>4</v>
      </c>
      <c r="G14" s="145">
        <v>91</v>
      </c>
      <c r="H14" s="145"/>
      <c r="I14" s="145">
        <v>4</v>
      </c>
      <c r="J14" s="145">
        <v>82</v>
      </c>
      <c r="K14" s="145"/>
      <c r="L14" s="145">
        <v>4</v>
      </c>
      <c r="M14" s="145">
        <v>83</v>
      </c>
      <c r="N14" s="3"/>
      <c r="O14" s="145"/>
      <c r="P14" s="145">
        <v>86</v>
      </c>
      <c r="Q14" s="145"/>
      <c r="R14" s="145">
        <v>4</v>
      </c>
      <c r="S14" s="145">
        <v>99</v>
      </c>
      <c r="T14" s="145">
        <v>4</v>
      </c>
      <c r="U14" s="145">
        <v>4</v>
      </c>
      <c r="V14" s="145">
        <v>84</v>
      </c>
      <c r="W14" s="145"/>
      <c r="X14" s="145">
        <v>4</v>
      </c>
      <c r="Y14" s="145">
        <v>90</v>
      </c>
      <c r="Z14" s="145"/>
      <c r="AA14" s="145"/>
      <c r="AB14" s="145">
        <v>89</v>
      </c>
      <c r="AC14" s="145"/>
      <c r="AD14" s="145">
        <v>4</v>
      </c>
      <c r="AE14" s="145">
        <v>89</v>
      </c>
      <c r="AF14" s="145"/>
      <c r="AG14" s="145"/>
      <c r="AH14" s="145">
        <v>84</v>
      </c>
      <c r="AI14" s="145"/>
      <c r="AJ14" s="302">
        <f t="shared" si="0"/>
        <v>1014</v>
      </c>
      <c r="AK14" s="38">
        <f>AJ14-J14-M14</f>
        <v>849</v>
      </c>
      <c r="AL14" s="293">
        <f t="shared" si="1"/>
        <v>8</v>
      </c>
      <c r="AM14" s="38">
        <f t="shared" si="2"/>
        <v>11</v>
      </c>
    </row>
    <row r="15" spans="1:41" ht="15" customHeight="1" x14ac:dyDescent="0.2">
      <c r="A15" s="93" t="s">
        <v>323</v>
      </c>
      <c r="B15" s="3"/>
      <c r="C15" s="145">
        <v>4</v>
      </c>
      <c r="D15" s="145"/>
      <c r="E15" s="145"/>
      <c r="F15" s="145">
        <v>4</v>
      </c>
      <c r="G15" s="145">
        <v>88</v>
      </c>
      <c r="H15" s="145"/>
      <c r="I15" s="145"/>
      <c r="J15" s="145">
        <v>83</v>
      </c>
      <c r="K15" s="145"/>
      <c r="L15" s="145">
        <v>4</v>
      </c>
      <c r="M15" s="145">
        <v>100</v>
      </c>
      <c r="N15" s="145"/>
      <c r="O15" s="145">
        <v>4</v>
      </c>
      <c r="P15" s="145">
        <v>96</v>
      </c>
      <c r="Q15" s="145"/>
      <c r="R15" s="145">
        <v>4</v>
      </c>
      <c r="S15" s="145">
        <v>91</v>
      </c>
      <c r="T15" s="145"/>
      <c r="U15" s="145"/>
      <c r="V15" s="145">
        <v>99</v>
      </c>
      <c r="W15" s="145"/>
      <c r="X15" s="145">
        <v>4</v>
      </c>
      <c r="Y15" s="145">
        <v>92</v>
      </c>
      <c r="Z15" s="145"/>
      <c r="AA15" s="145">
        <v>4</v>
      </c>
      <c r="AB15" s="145">
        <v>94</v>
      </c>
      <c r="AC15" s="145"/>
      <c r="AD15" s="145">
        <v>4</v>
      </c>
      <c r="AE15" s="145">
        <v>97</v>
      </c>
      <c r="AF15" s="145"/>
      <c r="AG15" s="145">
        <v>4</v>
      </c>
      <c r="AH15" s="145">
        <v>84</v>
      </c>
      <c r="AI15" s="145"/>
      <c r="AJ15" s="302">
        <f t="shared" si="0"/>
        <v>960</v>
      </c>
      <c r="AK15" s="38">
        <f>AJ15-J15-AH15</f>
        <v>793</v>
      </c>
      <c r="AL15" s="38">
        <f t="shared" si="1"/>
        <v>9</v>
      </c>
      <c r="AM15" s="80">
        <f t="shared" si="2"/>
        <v>10</v>
      </c>
    </row>
    <row r="16" spans="1:41" ht="15" customHeight="1" x14ac:dyDescent="0.2">
      <c r="A16" s="93" t="s">
        <v>446</v>
      </c>
      <c r="B16" s="3"/>
      <c r="C16" s="145">
        <v>4</v>
      </c>
      <c r="D16" s="145">
        <v>92</v>
      </c>
      <c r="E16" s="145"/>
      <c r="F16" s="145">
        <v>4</v>
      </c>
      <c r="G16" s="145">
        <v>94</v>
      </c>
      <c r="H16" s="145"/>
      <c r="I16" s="145">
        <v>4</v>
      </c>
      <c r="J16" s="145">
        <v>92</v>
      </c>
      <c r="K16" s="145"/>
      <c r="L16" s="145">
        <v>4</v>
      </c>
      <c r="M16" s="145"/>
      <c r="N16" s="3"/>
      <c r="O16" s="145"/>
      <c r="P16" s="145">
        <v>79</v>
      </c>
      <c r="Q16" s="145"/>
      <c r="R16" s="145">
        <v>4</v>
      </c>
      <c r="S16" s="145"/>
      <c r="T16" s="145"/>
      <c r="U16" s="145"/>
      <c r="V16" s="145">
        <v>98</v>
      </c>
      <c r="W16" s="145"/>
      <c r="X16" s="145">
        <v>4</v>
      </c>
      <c r="Y16" s="145">
        <v>86</v>
      </c>
      <c r="Z16" s="145"/>
      <c r="AA16" s="145"/>
      <c r="AB16" s="145">
        <v>100</v>
      </c>
      <c r="AC16" s="145"/>
      <c r="AD16" s="145">
        <v>4</v>
      </c>
      <c r="AE16" s="145">
        <v>90</v>
      </c>
      <c r="AF16" s="145"/>
      <c r="AG16" s="145"/>
      <c r="AH16" s="145">
        <v>100</v>
      </c>
      <c r="AI16" s="145"/>
      <c r="AJ16" s="302">
        <f t="shared" si="0"/>
        <v>859</v>
      </c>
      <c r="AK16" s="38">
        <f>AJ16-P16-Y16</f>
        <v>694</v>
      </c>
      <c r="AL16" s="38">
        <f t="shared" si="1"/>
        <v>7</v>
      </c>
      <c r="AM16" s="38">
        <f t="shared" si="2"/>
        <v>9</v>
      </c>
    </row>
    <row r="17" spans="1:41" ht="15" customHeight="1" x14ac:dyDescent="0.2">
      <c r="A17" s="93" t="s">
        <v>319</v>
      </c>
      <c r="B17" s="145"/>
      <c r="C17" s="145">
        <v>4</v>
      </c>
      <c r="D17" s="145">
        <v>100</v>
      </c>
      <c r="E17" s="145"/>
      <c r="F17" s="145">
        <v>4</v>
      </c>
      <c r="G17" s="145">
        <v>90</v>
      </c>
      <c r="H17" s="3"/>
      <c r="I17" s="145">
        <v>4</v>
      </c>
      <c r="J17" s="145">
        <v>98</v>
      </c>
      <c r="K17" s="3"/>
      <c r="L17" s="145">
        <v>4</v>
      </c>
      <c r="M17" s="145">
        <v>96</v>
      </c>
      <c r="N17" s="3"/>
      <c r="O17" s="145"/>
      <c r="P17" s="145">
        <v>95</v>
      </c>
      <c r="Q17" s="145"/>
      <c r="R17" s="145"/>
      <c r="S17" s="145">
        <v>96</v>
      </c>
      <c r="T17" s="145"/>
      <c r="U17" s="145"/>
      <c r="V17" s="145"/>
      <c r="W17" s="145"/>
      <c r="X17" s="145"/>
      <c r="Y17" s="145">
        <v>96</v>
      </c>
      <c r="Z17" s="145"/>
      <c r="AA17" s="145"/>
      <c r="AB17" s="145">
        <v>89</v>
      </c>
      <c r="AC17" s="145"/>
      <c r="AD17" s="145"/>
      <c r="AE17" s="145"/>
      <c r="AF17" s="145"/>
      <c r="AG17" s="145">
        <v>4</v>
      </c>
      <c r="AH17" s="145">
        <v>92</v>
      </c>
      <c r="AI17" s="145"/>
      <c r="AJ17" s="302">
        <f t="shared" si="0"/>
        <v>872</v>
      </c>
      <c r="AK17" s="38">
        <f>AJ17-G17-AB17</f>
        <v>693</v>
      </c>
      <c r="AL17" s="293">
        <f t="shared" si="1"/>
        <v>5</v>
      </c>
      <c r="AM17" s="38">
        <f t="shared" si="2"/>
        <v>9</v>
      </c>
    </row>
    <row r="18" spans="1:41" ht="15" customHeight="1" x14ac:dyDescent="0.25">
      <c r="A18" s="93" t="s">
        <v>448</v>
      </c>
      <c r="B18" s="3"/>
      <c r="C18" s="145">
        <v>4</v>
      </c>
      <c r="D18" s="145">
        <v>89</v>
      </c>
      <c r="E18" s="145"/>
      <c r="F18" s="145"/>
      <c r="G18" s="145">
        <v>87</v>
      </c>
      <c r="H18" s="145"/>
      <c r="I18" s="145">
        <v>4</v>
      </c>
      <c r="J18" s="145">
        <v>86</v>
      </c>
      <c r="K18" s="145"/>
      <c r="L18" s="145">
        <v>4</v>
      </c>
      <c r="M18" s="145">
        <v>90</v>
      </c>
      <c r="N18" s="3"/>
      <c r="O18" s="145"/>
      <c r="P18" s="145">
        <v>94</v>
      </c>
      <c r="Q18" s="145"/>
      <c r="R18" s="145">
        <v>4</v>
      </c>
      <c r="S18" s="145">
        <v>98</v>
      </c>
      <c r="T18" s="145"/>
      <c r="U18" s="145">
        <v>4</v>
      </c>
      <c r="V18" s="145"/>
      <c r="W18" s="145"/>
      <c r="X18" s="145">
        <v>4</v>
      </c>
      <c r="Y18" s="145">
        <v>98</v>
      </c>
      <c r="Z18" s="145"/>
      <c r="AA18" s="145">
        <v>4</v>
      </c>
      <c r="AB18" s="145"/>
      <c r="AC18" s="145"/>
      <c r="AD18" s="145">
        <v>4</v>
      </c>
      <c r="AE18" s="145">
        <v>83</v>
      </c>
      <c r="AF18" s="145"/>
      <c r="AG18" s="145">
        <v>4</v>
      </c>
      <c r="AH18" s="145">
        <v>98</v>
      </c>
      <c r="AI18" s="145"/>
      <c r="AJ18" s="302">
        <f t="shared" si="0"/>
        <v>859</v>
      </c>
      <c r="AK18" s="38">
        <f>AJ18-J18-AE18</f>
        <v>690</v>
      </c>
      <c r="AL18" s="38">
        <f t="shared" si="1"/>
        <v>9</v>
      </c>
      <c r="AM18" s="38">
        <f t="shared" si="2"/>
        <v>9</v>
      </c>
      <c r="AO18" s="104"/>
    </row>
    <row r="19" spans="1:41" ht="15" customHeight="1" x14ac:dyDescent="0.2">
      <c r="A19" s="93" t="s">
        <v>144</v>
      </c>
      <c r="B19" s="3"/>
      <c r="C19" s="145"/>
      <c r="D19" s="145"/>
      <c r="E19" s="145"/>
      <c r="F19" s="145"/>
      <c r="G19" s="145">
        <v>95</v>
      </c>
      <c r="H19" s="145"/>
      <c r="I19" s="145"/>
      <c r="J19" s="145">
        <v>99</v>
      </c>
      <c r="K19" s="145"/>
      <c r="L19" s="145">
        <v>4</v>
      </c>
      <c r="M19" s="145">
        <v>97</v>
      </c>
      <c r="N19" s="3"/>
      <c r="O19" s="145"/>
      <c r="P19" s="145">
        <v>91</v>
      </c>
      <c r="Q19" s="145"/>
      <c r="R19" s="145"/>
      <c r="S19" s="145">
        <v>90</v>
      </c>
      <c r="T19" s="145"/>
      <c r="U19" s="145"/>
      <c r="V19" s="145">
        <v>92</v>
      </c>
      <c r="W19" s="145"/>
      <c r="X19" s="145"/>
      <c r="Y19" s="145">
        <v>100</v>
      </c>
      <c r="Z19" s="145">
        <v>4</v>
      </c>
      <c r="AA19" s="145">
        <v>4</v>
      </c>
      <c r="AB19" s="145">
        <v>98</v>
      </c>
      <c r="AC19" s="145"/>
      <c r="AD19" s="145"/>
      <c r="AE19" s="145">
        <v>92</v>
      </c>
      <c r="AF19" s="145"/>
      <c r="AG19" s="145"/>
      <c r="AH19" s="145"/>
      <c r="AI19" s="145"/>
      <c r="AJ19" s="302">
        <f t="shared" si="0"/>
        <v>866</v>
      </c>
      <c r="AK19" s="38">
        <f>AJ19-P19-S19</f>
        <v>685</v>
      </c>
      <c r="AL19" s="38">
        <f t="shared" si="1"/>
        <v>2</v>
      </c>
      <c r="AM19" s="38">
        <f t="shared" si="2"/>
        <v>9</v>
      </c>
    </row>
    <row r="20" spans="1:41" ht="15" customHeight="1" x14ac:dyDescent="0.2">
      <c r="A20" s="93" t="s">
        <v>285</v>
      </c>
      <c r="B20" s="3"/>
      <c r="C20" s="145">
        <v>4</v>
      </c>
      <c r="D20" s="145">
        <v>95</v>
      </c>
      <c r="E20" s="145"/>
      <c r="F20" s="145">
        <v>4</v>
      </c>
      <c r="G20" s="145">
        <v>92</v>
      </c>
      <c r="H20" s="145"/>
      <c r="I20" s="145"/>
      <c r="J20" s="145">
        <v>89</v>
      </c>
      <c r="K20" s="145"/>
      <c r="L20" s="145"/>
      <c r="M20" s="145">
        <v>95</v>
      </c>
      <c r="N20" s="3"/>
      <c r="O20" s="145">
        <v>4</v>
      </c>
      <c r="P20" s="145"/>
      <c r="Q20" s="145"/>
      <c r="R20" s="145">
        <v>4</v>
      </c>
      <c r="S20" s="145">
        <v>100</v>
      </c>
      <c r="T20" s="145"/>
      <c r="U20" s="145">
        <v>4</v>
      </c>
      <c r="V20" s="145">
        <v>97</v>
      </c>
      <c r="W20" s="145"/>
      <c r="X20" s="145"/>
      <c r="Y20" s="145">
        <v>88</v>
      </c>
      <c r="Z20" s="145"/>
      <c r="AA20" s="145">
        <v>4</v>
      </c>
      <c r="AB20" s="145"/>
      <c r="AC20" s="145"/>
      <c r="AD20" s="145"/>
      <c r="AE20" s="145">
        <v>83</v>
      </c>
      <c r="AF20" s="145"/>
      <c r="AG20" s="145"/>
      <c r="AH20" s="145"/>
      <c r="AI20" s="145"/>
      <c r="AJ20" s="302">
        <f t="shared" si="0"/>
        <v>763</v>
      </c>
      <c r="AK20" s="38">
        <f>AJ20-Y20-AE20</f>
        <v>592</v>
      </c>
      <c r="AL20" s="38">
        <f t="shared" si="1"/>
        <v>6</v>
      </c>
      <c r="AM20" s="38">
        <f t="shared" si="2"/>
        <v>8</v>
      </c>
    </row>
    <row r="21" spans="1:41" ht="15" customHeight="1" x14ac:dyDescent="0.2">
      <c r="A21" s="93" t="s">
        <v>50</v>
      </c>
      <c r="B21" s="3"/>
      <c r="C21" s="145"/>
      <c r="D21" s="145">
        <v>84</v>
      </c>
      <c r="E21" s="145"/>
      <c r="F21" s="145"/>
      <c r="G21" s="145"/>
      <c r="H21" s="145"/>
      <c r="I21" s="145">
        <v>4</v>
      </c>
      <c r="J21" s="145"/>
      <c r="K21" s="145"/>
      <c r="L21" s="145">
        <v>4</v>
      </c>
      <c r="M21" s="145">
        <v>83</v>
      </c>
      <c r="N21" s="145"/>
      <c r="O21" s="145"/>
      <c r="P21" s="145">
        <v>87</v>
      </c>
      <c r="Q21" s="145"/>
      <c r="R21" s="145">
        <v>4</v>
      </c>
      <c r="S21" s="145">
        <v>88</v>
      </c>
      <c r="T21" s="145"/>
      <c r="U21" s="145"/>
      <c r="V21" s="145">
        <v>84</v>
      </c>
      <c r="W21" s="145"/>
      <c r="X21" s="145">
        <v>4</v>
      </c>
      <c r="Y21" s="145">
        <v>89</v>
      </c>
      <c r="Z21" s="145"/>
      <c r="AA21" s="145"/>
      <c r="AB21" s="145">
        <v>95</v>
      </c>
      <c r="AC21" s="145"/>
      <c r="AD21" s="145">
        <v>4</v>
      </c>
      <c r="AE21" s="145">
        <v>83</v>
      </c>
      <c r="AF21" s="145"/>
      <c r="AG21" s="145">
        <v>4</v>
      </c>
      <c r="AH21" s="145"/>
      <c r="AI21" s="145"/>
      <c r="AJ21" s="302">
        <f t="shared" si="0"/>
        <v>717</v>
      </c>
      <c r="AK21" s="38">
        <f>AJ21-M21-AE21</f>
        <v>551</v>
      </c>
      <c r="AL21" s="293">
        <f t="shared" si="1"/>
        <v>6</v>
      </c>
      <c r="AM21" s="80">
        <f t="shared" si="2"/>
        <v>8</v>
      </c>
    </row>
    <row r="22" spans="1:41" ht="15" customHeight="1" x14ac:dyDescent="0.2">
      <c r="A22" s="93" t="s">
        <v>311</v>
      </c>
      <c r="B22" s="3"/>
      <c r="C22" s="3"/>
      <c r="D22" s="145"/>
      <c r="E22" s="145"/>
      <c r="F22" s="145"/>
      <c r="G22" s="145">
        <v>85</v>
      </c>
      <c r="H22" s="3"/>
      <c r="I22" s="145"/>
      <c r="J22" s="145">
        <v>95</v>
      </c>
      <c r="K22" s="3"/>
      <c r="L22" s="3"/>
      <c r="M22" s="145"/>
      <c r="N22" s="3"/>
      <c r="O22" s="145"/>
      <c r="P22" s="145">
        <v>89</v>
      </c>
      <c r="Q22" s="145"/>
      <c r="R22" s="145"/>
      <c r="S22" s="145">
        <v>97</v>
      </c>
      <c r="T22" s="145"/>
      <c r="U22" s="145"/>
      <c r="V22" s="145"/>
      <c r="W22" s="145"/>
      <c r="X22" s="145"/>
      <c r="Y22" s="145">
        <v>81</v>
      </c>
      <c r="Z22" s="145"/>
      <c r="AA22" s="145"/>
      <c r="AB22" s="145">
        <v>97</v>
      </c>
      <c r="AC22" s="145"/>
      <c r="AD22" s="145"/>
      <c r="AE22" s="145">
        <v>83</v>
      </c>
      <c r="AF22" s="145"/>
      <c r="AG22" s="145"/>
      <c r="AH22" s="145">
        <v>84</v>
      </c>
      <c r="AI22" s="145"/>
      <c r="AJ22" s="302">
        <f t="shared" si="0"/>
        <v>711</v>
      </c>
      <c r="AK22" s="38">
        <f>AJ22-Y22-AE22</f>
        <v>547</v>
      </c>
      <c r="AL22" s="38">
        <f t="shared" si="1"/>
        <v>0</v>
      </c>
      <c r="AM22" s="38">
        <f t="shared" si="2"/>
        <v>8</v>
      </c>
    </row>
    <row r="23" spans="1:41" ht="15" customHeight="1" x14ac:dyDescent="0.25">
      <c r="A23" s="93" t="s">
        <v>321</v>
      </c>
      <c r="B23" s="145"/>
      <c r="C23" s="145">
        <v>4</v>
      </c>
      <c r="D23" s="145">
        <v>94</v>
      </c>
      <c r="E23" s="145"/>
      <c r="F23" s="145">
        <v>4</v>
      </c>
      <c r="G23" s="145">
        <v>98</v>
      </c>
      <c r="H23" s="3"/>
      <c r="I23" s="145"/>
      <c r="J23" s="145">
        <v>94</v>
      </c>
      <c r="K23" s="3"/>
      <c r="L23" s="145">
        <v>4</v>
      </c>
      <c r="M23" s="145">
        <v>91</v>
      </c>
      <c r="N23" s="3"/>
      <c r="O23" s="145">
        <v>4</v>
      </c>
      <c r="P23" s="145">
        <v>98</v>
      </c>
      <c r="Q23" s="145"/>
      <c r="R23" s="145">
        <v>4</v>
      </c>
      <c r="S23" s="145">
        <v>92</v>
      </c>
      <c r="T23" s="145"/>
      <c r="U23" s="145">
        <v>4</v>
      </c>
      <c r="V23" s="145"/>
      <c r="W23" s="145"/>
      <c r="X23" s="145">
        <v>4</v>
      </c>
      <c r="Y23" s="145"/>
      <c r="Z23" s="145"/>
      <c r="AA23" s="145">
        <v>4</v>
      </c>
      <c r="AB23" s="145"/>
      <c r="AC23" s="145"/>
      <c r="AD23" s="145"/>
      <c r="AE23" s="145">
        <v>99</v>
      </c>
      <c r="AF23" s="145"/>
      <c r="AG23" s="145">
        <v>4</v>
      </c>
      <c r="AH23" s="145"/>
      <c r="AI23" s="145"/>
      <c r="AJ23" s="302">
        <f t="shared" si="0"/>
        <v>702</v>
      </c>
      <c r="AK23" s="38">
        <f>AJ23-M23-S23</f>
        <v>519</v>
      </c>
      <c r="AL23" s="293">
        <f t="shared" si="1"/>
        <v>9</v>
      </c>
      <c r="AM23" s="38">
        <f t="shared" si="2"/>
        <v>7</v>
      </c>
      <c r="AO23" s="104"/>
    </row>
    <row r="24" spans="1:41" ht="15" customHeight="1" x14ac:dyDescent="0.2">
      <c r="A24" s="93" t="s">
        <v>46</v>
      </c>
      <c r="B24" s="3"/>
      <c r="C24" s="145">
        <v>4</v>
      </c>
      <c r="D24" s="145"/>
      <c r="E24" s="145"/>
      <c r="F24" s="145">
        <v>4</v>
      </c>
      <c r="G24" s="145">
        <v>84</v>
      </c>
      <c r="H24" s="145"/>
      <c r="I24" s="145"/>
      <c r="J24" s="145"/>
      <c r="K24" s="145"/>
      <c r="L24" s="145"/>
      <c r="M24" s="145"/>
      <c r="N24" s="3"/>
      <c r="O24" s="145"/>
      <c r="P24" s="145">
        <v>100</v>
      </c>
      <c r="Q24" s="145"/>
      <c r="R24" s="145">
        <v>4</v>
      </c>
      <c r="S24" s="145">
        <v>82</v>
      </c>
      <c r="T24" s="145"/>
      <c r="U24" s="145">
        <v>4</v>
      </c>
      <c r="V24" s="145">
        <v>93</v>
      </c>
      <c r="W24" s="145"/>
      <c r="X24" s="145">
        <v>4</v>
      </c>
      <c r="Y24" s="145">
        <v>93</v>
      </c>
      <c r="Z24" s="145"/>
      <c r="AA24" s="145"/>
      <c r="AB24" s="145">
        <v>96</v>
      </c>
      <c r="AC24" s="145"/>
      <c r="AD24" s="145"/>
      <c r="AE24" s="145">
        <v>94</v>
      </c>
      <c r="AF24" s="145"/>
      <c r="AG24" s="145"/>
      <c r="AH24" s="145"/>
      <c r="AI24" s="145"/>
      <c r="AJ24" s="302">
        <f t="shared" si="0"/>
        <v>662</v>
      </c>
      <c r="AK24" s="38">
        <f>AJ24-G24-S24</f>
        <v>496</v>
      </c>
      <c r="AL24" s="293">
        <f t="shared" si="1"/>
        <v>5</v>
      </c>
      <c r="AM24" s="38">
        <f t="shared" si="2"/>
        <v>7</v>
      </c>
    </row>
    <row r="25" spans="1:41" ht="15" customHeight="1" x14ac:dyDescent="0.2">
      <c r="A25" s="93" t="s">
        <v>300</v>
      </c>
      <c r="B25" s="3"/>
      <c r="C25" s="145"/>
      <c r="D25" s="145"/>
      <c r="E25" s="145"/>
      <c r="F25" s="145"/>
      <c r="G25" s="145">
        <v>95</v>
      </c>
      <c r="H25" s="3"/>
      <c r="I25" s="145"/>
      <c r="J25" s="145"/>
      <c r="K25" s="3"/>
      <c r="L25" s="145"/>
      <c r="M25" s="145">
        <v>97</v>
      </c>
      <c r="N25" s="3"/>
      <c r="O25" s="145"/>
      <c r="P25" s="145">
        <v>91</v>
      </c>
      <c r="Q25" s="145"/>
      <c r="R25" s="145">
        <v>4</v>
      </c>
      <c r="S25" s="145">
        <v>89</v>
      </c>
      <c r="T25" s="145"/>
      <c r="U25" s="145"/>
      <c r="V25" s="145">
        <v>92</v>
      </c>
      <c r="W25" s="145"/>
      <c r="X25" s="145">
        <v>4</v>
      </c>
      <c r="Y25" s="145"/>
      <c r="Z25" s="145"/>
      <c r="AA25" s="145"/>
      <c r="AB25" s="145">
        <v>98</v>
      </c>
      <c r="AC25" s="145"/>
      <c r="AD25" s="145">
        <v>4</v>
      </c>
      <c r="AE25" s="145">
        <v>92</v>
      </c>
      <c r="AF25" s="145"/>
      <c r="AG25" s="145">
        <v>4</v>
      </c>
      <c r="AH25" s="145"/>
      <c r="AI25" s="145"/>
      <c r="AJ25" s="302">
        <f t="shared" si="0"/>
        <v>670</v>
      </c>
      <c r="AK25" s="38">
        <f>AJ25-P25-S25</f>
        <v>490</v>
      </c>
      <c r="AL25" s="293">
        <f t="shared" si="1"/>
        <v>4</v>
      </c>
      <c r="AM25" s="38">
        <f t="shared" si="2"/>
        <v>7</v>
      </c>
    </row>
    <row r="26" spans="1:41" ht="15" customHeight="1" x14ac:dyDescent="0.2">
      <c r="A26" s="93" t="s">
        <v>302</v>
      </c>
      <c r="B26" s="3"/>
      <c r="C26" s="145"/>
      <c r="D26" s="145">
        <v>91</v>
      </c>
      <c r="E26" s="145"/>
      <c r="F26" s="145"/>
      <c r="G26" s="145">
        <v>89</v>
      </c>
      <c r="H26" s="145"/>
      <c r="I26" s="145"/>
      <c r="J26" s="145">
        <v>100</v>
      </c>
      <c r="K26" s="145">
        <v>4</v>
      </c>
      <c r="L26" s="145"/>
      <c r="M26" s="145"/>
      <c r="N26" s="3"/>
      <c r="O26" s="145">
        <v>4</v>
      </c>
      <c r="P26" s="145">
        <v>85</v>
      </c>
      <c r="Q26" s="145"/>
      <c r="R26" s="145">
        <v>4</v>
      </c>
      <c r="S26" s="145">
        <v>94</v>
      </c>
      <c r="T26" s="145"/>
      <c r="U26" s="145">
        <v>4</v>
      </c>
      <c r="V26" s="145">
        <v>90</v>
      </c>
      <c r="W26" s="145"/>
      <c r="X26" s="145"/>
      <c r="Y26" s="145">
        <v>87</v>
      </c>
      <c r="Z26" s="145"/>
      <c r="AA26" s="145"/>
      <c r="AB26" s="145"/>
      <c r="AC26" s="145"/>
      <c r="AD26" s="145"/>
      <c r="AE26" s="145"/>
      <c r="AF26" s="145"/>
      <c r="AG26" s="145">
        <v>4</v>
      </c>
      <c r="AH26" s="145"/>
      <c r="AI26" s="145"/>
      <c r="AJ26" s="302">
        <f t="shared" si="0"/>
        <v>656</v>
      </c>
      <c r="AK26" s="38">
        <f>AJ26-P26-Y26</f>
        <v>484</v>
      </c>
      <c r="AL26" s="293">
        <f t="shared" si="1"/>
        <v>4</v>
      </c>
      <c r="AM26" s="38">
        <f t="shared" si="2"/>
        <v>7</v>
      </c>
    </row>
    <row r="27" spans="1:41" ht="15" customHeight="1" x14ac:dyDescent="0.2">
      <c r="A27" s="93" t="s">
        <v>154</v>
      </c>
      <c r="B27" s="3"/>
      <c r="C27" s="145"/>
      <c r="D27" s="145"/>
      <c r="E27" s="145"/>
      <c r="F27" s="145"/>
      <c r="G27" s="145"/>
      <c r="H27" s="3"/>
      <c r="I27" s="145">
        <v>4</v>
      </c>
      <c r="J27" s="145">
        <v>87</v>
      </c>
      <c r="K27" s="3"/>
      <c r="L27" s="145">
        <v>4</v>
      </c>
      <c r="M27" s="145">
        <v>83</v>
      </c>
      <c r="N27" s="3"/>
      <c r="O27" s="145"/>
      <c r="P27" s="145">
        <v>88</v>
      </c>
      <c r="Q27" s="145"/>
      <c r="R27" s="145">
        <v>4</v>
      </c>
      <c r="S27" s="145"/>
      <c r="T27" s="145"/>
      <c r="U27" s="145">
        <v>4</v>
      </c>
      <c r="V27" s="145">
        <v>91</v>
      </c>
      <c r="W27" s="145"/>
      <c r="X27" s="145">
        <v>4</v>
      </c>
      <c r="Y27" s="145">
        <v>94</v>
      </c>
      <c r="Z27" s="145"/>
      <c r="AA27" s="145"/>
      <c r="AB27" s="145"/>
      <c r="AC27" s="145"/>
      <c r="AD27" s="145"/>
      <c r="AE27" s="145"/>
      <c r="AF27" s="145"/>
      <c r="AG27" s="145">
        <v>4</v>
      </c>
      <c r="AH27" s="145">
        <v>95</v>
      </c>
      <c r="AI27" s="145"/>
      <c r="AJ27" s="302">
        <f t="shared" si="0"/>
        <v>562</v>
      </c>
      <c r="AK27" s="38">
        <f>AJ27-J27-M27</f>
        <v>392</v>
      </c>
      <c r="AL27" s="38">
        <f t="shared" si="1"/>
        <v>6</v>
      </c>
      <c r="AM27" s="38">
        <f t="shared" si="2"/>
        <v>6</v>
      </c>
    </row>
    <row r="28" spans="1:41" ht="15" customHeight="1" x14ac:dyDescent="0.2">
      <c r="A28" s="93" t="s">
        <v>304</v>
      </c>
      <c r="B28" s="3"/>
      <c r="C28" s="145"/>
      <c r="D28" s="145"/>
      <c r="E28" s="145"/>
      <c r="F28" s="145">
        <v>4</v>
      </c>
      <c r="G28" s="145">
        <v>100</v>
      </c>
      <c r="H28" s="145">
        <v>4</v>
      </c>
      <c r="I28" s="145"/>
      <c r="J28" s="145">
        <v>90</v>
      </c>
      <c r="K28" s="3"/>
      <c r="L28" s="145"/>
      <c r="M28" s="145">
        <v>93</v>
      </c>
      <c r="N28" s="3"/>
      <c r="O28" s="145"/>
      <c r="P28" s="145">
        <v>93</v>
      </c>
      <c r="Q28" s="145"/>
      <c r="R28" s="145">
        <v>4</v>
      </c>
      <c r="S28" s="145">
        <v>82</v>
      </c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>
        <v>93</v>
      </c>
      <c r="AI28" s="145"/>
      <c r="AJ28" s="302">
        <f t="shared" si="0"/>
        <v>563</v>
      </c>
      <c r="AK28" s="38">
        <f>AJ28-J28-S28</f>
        <v>391</v>
      </c>
      <c r="AL28" s="38">
        <f t="shared" si="1"/>
        <v>2</v>
      </c>
      <c r="AM28" s="80">
        <f t="shared" si="2"/>
        <v>6</v>
      </c>
    </row>
    <row r="29" spans="1:41" ht="15" customHeight="1" x14ac:dyDescent="0.2">
      <c r="A29" s="93" t="s">
        <v>312</v>
      </c>
      <c r="B29" s="3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3"/>
      <c r="O29" s="145"/>
      <c r="P29" s="145">
        <v>89</v>
      </c>
      <c r="Q29" s="145"/>
      <c r="R29" s="145"/>
      <c r="S29" s="145">
        <v>97</v>
      </c>
      <c r="T29" s="145"/>
      <c r="U29" s="145"/>
      <c r="V29" s="145"/>
      <c r="W29" s="145"/>
      <c r="X29" s="145"/>
      <c r="Y29" s="145">
        <v>81</v>
      </c>
      <c r="Z29" s="145"/>
      <c r="AA29" s="145"/>
      <c r="AB29" s="145">
        <v>97</v>
      </c>
      <c r="AC29" s="145"/>
      <c r="AD29" s="145"/>
      <c r="AE29" s="145">
        <v>94</v>
      </c>
      <c r="AF29" s="145"/>
      <c r="AG29" s="145"/>
      <c r="AH29" s="145">
        <v>99</v>
      </c>
      <c r="AI29" s="145"/>
      <c r="AJ29" s="302">
        <f t="shared" si="0"/>
        <v>557</v>
      </c>
      <c r="AK29" s="38">
        <f>AJ29-P29-Y29</f>
        <v>387</v>
      </c>
      <c r="AL29" s="38">
        <f t="shared" si="1"/>
        <v>0</v>
      </c>
      <c r="AM29" s="38">
        <f t="shared" si="2"/>
        <v>6</v>
      </c>
    </row>
    <row r="30" spans="1:41" ht="15" customHeight="1" x14ac:dyDescent="0.2">
      <c r="A30" s="93" t="s">
        <v>282</v>
      </c>
      <c r="B30" s="3"/>
      <c r="C30" s="145"/>
      <c r="D30" s="145">
        <v>91</v>
      </c>
      <c r="E30" s="145"/>
      <c r="F30" s="145"/>
      <c r="G30" s="145">
        <v>89</v>
      </c>
      <c r="H30" s="145"/>
      <c r="I30" s="145"/>
      <c r="J30" s="145">
        <v>100</v>
      </c>
      <c r="K30" s="145"/>
      <c r="L30" s="145"/>
      <c r="M30" s="145"/>
      <c r="N30" s="3"/>
      <c r="O30" s="145"/>
      <c r="P30" s="145">
        <v>85</v>
      </c>
      <c r="Q30" s="145"/>
      <c r="R30" s="145"/>
      <c r="S30" s="145"/>
      <c r="T30" s="145"/>
      <c r="U30" s="145">
        <v>4</v>
      </c>
      <c r="V30" s="145">
        <v>90</v>
      </c>
      <c r="W30" s="145"/>
      <c r="X30" s="145">
        <v>4</v>
      </c>
      <c r="Y30" s="145">
        <v>87</v>
      </c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302">
        <f t="shared" si="0"/>
        <v>550</v>
      </c>
      <c r="AK30" s="38">
        <f>AJ30-P30-Y30</f>
        <v>378</v>
      </c>
      <c r="AL30" s="293">
        <f t="shared" si="1"/>
        <v>2</v>
      </c>
      <c r="AM30" s="38">
        <f t="shared" si="2"/>
        <v>6</v>
      </c>
    </row>
    <row r="31" spans="1:41" ht="15" customHeight="1" x14ac:dyDescent="0.2">
      <c r="A31" s="93" t="s">
        <v>560</v>
      </c>
      <c r="B31" s="3"/>
      <c r="C31" s="145"/>
      <c r="D31" s="145"/>
      <c r="E31" s="145"/>
      <c r="F31" s="145"/>
      <c r="G31" s="145"/>
      <c r="H31" s="3"/>
      <c r="I31" s="145">
        <v>4</v>
      </c>
      <c r="J31" s="145">
        <v>84</v>
      </c>
      <c r="K31" s="3"/>
      <c r="L31" s="145"/>
      <c r="M31" s="145">
        <v>88</v>
      </c>
      <c r="N31" s="3"/>
      <c r="O31" s="145"/>
      <c r="P31" s="145">
        <v>79</v>
      </c>
      <c r="Q31" s="145"/>
      <c r="R31" s="145">
        <v>4</v>
      </c>
      <c r="S31" s="145">
        <v>82</v>
      </c>
      <c r="T31" s="145"/>
      <c r="U31" s="145"/>
      <c r="V31" s="145"/>
      <c r="W31" s="145"/>
      <c r="X31" s="145"/>
      <c r="Y31" s="145"/>
      <c r="Z31" s="145"/>
      <c r="AA31" s="145">
        <v>4</v>
      </c>
      <c r="AB31" s="145"/>
      <c r="AC31" s="145"/>
      <c r="AD31" s="145">
        <v>4</v>
      </c>
      <c r="AE31" s="145">
        <v>93</v>
      </c>
      <c r="AF31" s="145"/>
      <c r="AG31" s="145">
        <v>4</v>
      </c>
      <c r="AH31" s="145">
        <v>91</v>
      </c>
      <c r="AI31" s="145"/>
      <c r="AJ31" s="302">
        <f t="shared" si="0"/>
        <v>537</v>
      </c>
      <c r="AK31" s="38">
        <f>AJ31-P31-S31</f>
        <v>376</v>
      </c>
      <c r="AL31" s="38">
        <f t="shared" si="1"/>
        <v>5</v>
      </c>
      <c r="AM31" s="38">
        <f t="shared" si="2"/>
        <v>6</v>
      </c>
    </row>
    <row r="32" spans="1:41" ht="15" customHeight="1" x14ac:dyDescent="0.2">
      <c r="A32" s="93" t="s">
        <v>609</v>
      </c>
      <c r="B32" s="3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3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>
        <v>81</v>
      </c>
      <c r="Z32" s="145"/>
      <c r="AA32" s="145"/>
      <c r="AB32" s="145">
        <v>99</v>
      </c>
      <c r="AC32" s="145">
        <v>4</v>
      </c>
      <c r="AD32" s="145">
        <v>4</v>
      </c>
      <c r="AE32" s="145">
        <v>100</v>
      </c>
      <c r="AF32" s="145"/>
      <c r="AG32" s="145">
        <v>4</v>
      </c>
      <c r="AH32" s="145">
        <v>84</v>
      </c>
      <c r="AI32" s="145"/>
      <c r="AJ32" s="302">
        <f t="shared" si="0"/>
        <v>376</v>
      </c>
      <c r="AK32" s="38">
        <f>AJ32-Y32-AH32</f>
        <v>211</v>
      </c>
      <c r="AL32" s="38">
        <f t="shared" si="1"/>
        <v>2</v>
      </c>
      <c r="AM32" s="38">
        <f t="shared" si="2"/>
        <v>4</v>
      </c>
    </row>
    <row r="33" spans="1:41" ht="15" customHeight="1" x14ac:dyDescent="0.2">
      <c r="A33" s="93" t="s">
        <v>502</v>
      </c>
      <c r="B33" s="3"/>
      <c r="C33" s="145"/>
      <c r="D33" s="145">
        <v>95</v>
      </c>
      <c r="E33" s="145"/>
      <c r="F33" s="145"/>
      <c r="G33" s="145"/>
      <c r="H33" s="145"/>
      <c r="I33" s="145"/>
      <c r="J33" s="145">
        <v>89</v>
      </c>
      <c r="K33" s="145"/>
      <c r="L33" s="145"/>
      <c r="M33" s="145">
        <v>95</v>
      </c>
      <c r="N33" s="3"/>
      <c r="O33" s="145">
        <v>4</v>
      </c>
      <c r="P33" s="145"/>
      <c r="Q33" s="145"/>
      <c r="R33" s="145"/>
      <c r="S33" s="145"/>
      <c r="T33" s="145"/>
      <c r="U33" s="145">
        <v>4</v>
      </c>
      <c r="V33" s="145"/>
      <c r="W33" s="145"/>
      <c r="X33" s="145"/>
      <c r="Y33" s="145">
        <v>88</v>
      </c>
      <c r="Z33" s="145"/>
      <c r="AA33" s="145">
        <v>4</v>
      </c>
      <c r="AB33" s="145"/>
      <c r="AC33" s="145"/>
      <c r="AD33" s="145"/>
      <c r="AE33" s="145"/>
      <c r="AF33" s="145"/>
      <c r="AG33" s="145"/>
      <c r="AH33" s="145"/>
      <c r="AI33" s="145"/>
      <c r="AJ33" s="302">
        <f t="shared" si="0"/>
        <v>379</v>
      </c>
      <c r="AK33" s="38">
        <f>AJ33-J33-Y33</f>
        <v>202</v>
      </c>
      <c r="AL33" s="188">
        <f t="shared" si="1"/>
        <v>3</v>
      </c>
      <c r="AM33" s="38">
        <f t="shared" si="2"/>
        <v>4</v>
      </c>
    </row>
    <row r="34" spans="1:41" ht="15" customHeight="1" x14ac:dyDescent="0.2">
      <c r="A34" s="93" t="s">
        <v>513</v>
      </c>
      <c r="B34" s="3"/>
      <c r="C34" s="145"/>
      <c r="D34" s="145"/>
      <c r="E34" s="145"/>
      <c r="F34" s="145">
        <v>4</v>
      </c>
      <c r="G34" s="188">
        <v>86</v>
      </c>
      <c r="H34" s="3"/>
      <c r="I34" s="145">
        <v>4</v>
      </c>
      <c r="J34" s="145">
        <v>88</v>
      </c>
      <c r="K34" s="3"/>
      <c r="L34" s="145">
        <v>4</v>
      </c>
      <c r="M34" s="145"/>
      <c r="N34" s="3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>
        <v>89</v>
      </c>
      <c r="AC34" s="145"/>
      <c r="AD34" s="145"/>
      <c r="AE34" s="145"/>
      <c r="AF34" s="145"/>
      <c r="AG34" s="145"/>
      <c r="AH34" s="145">
        <v>90</v>
      </c>
      <c r="AI34" s="145"/>
      <c r="AJ34" s="302">
        <f t="shared" si="0"/>
        <v>365</v>
      </c>
      <c r="AK34" s="38">
        <f>AJ34-G34-J34</f>
        <v>191</v>
      </c>
      <c r="AL34" s="38">
        <f t="shared" si="1"/>
        <v>3</v>
      </c>
      <c r="AM34" s="80">
        <f t="shared" si="2"/>
        <v>4</v>
      </c>
    </row>
    <row r="35" spans="1:41" ht="15" customHeight="1" x14ac:dyDescent="0.2">
      <c r="A35" s="93" t="s">
        <v>512</v>
      </c>
      <c r="B35" s="3"/>
      <c r="C35" s="145"/>
      <c r="D35" s="145"/>
      <c r="E35" s="145"/>
      <c r="F35" s="145">
        <v>4</v>
      </c>
      <c r="G35" s="188">
        <v>86</v>
      </c>
      <c r="H35" s="3"/>
      <c r="I35" s="145">
        <v>4</v>
      </c>
      <c r="J35" s="145">
        <v>85</v>
      </c>
      <c r="K35" s="3"/>
      <c r="L35" s="145">
        <v>4</v>
      </c>
      <c r="M35" s="145"/>
      <c r="N35" s="3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>
        <v>89</v>
      </c>
      <c r="AC35" s="145"/>
      <c r="AD35" s="145"/>
      <c r="AE35" s="145"/>
      <c r="AF35" s="145"/>
      <c r="AG35" s="145"/>
      <c r="AH35" s="145">
        <v>90</v>
      </c>
      <c r="AI35" s="145"/>
      <c r="AJ35" s="302">
        <f t="shared" ref="AJ35:AJ55" si="3">IF(AL35=11,SUM(C35:AI35)-8,IF(AL35=10,SUM(C35:AI35)-4,SUM(C35:AI35)))</f>
        <v>362</v>
      </c>
      <c r="AK35" s="38">
        <f>AJ35-G35-J35</f>
        <v>191</v>
      </c>
      <c r="AL35" s="38">
        <f t="shared" ref="AL35:AL55" si="4">(C35+F35+I35+L35+O35+R35+U35+X35+AA35+AD35+AG35)/4</f>
        <v>3</v>
      </c>
      <c r="AM35" s="80">
        <f t="shared" ref="AM35:AM55" si="5">IF(D35&gt;0,1)+IF(G35&gt;0,1)+IF(J35&gt;0,1)+IF(M35&gt;0,1)+IF(P35&gt;0,1)+IF(S35&gt;0,1)+IF(V35&gt;0,1)+IF(Y35&gt;0,1)+IF(AB35&gt;0,1)+IF(AE35&gt;0,1)+IF(AH35&gt;0,1)</f>
        <v>4</v>
      </c>
    </row>
    <row r="36" spans="1:41" ht="15" customHeight="1" x14ac:dyDescent="0.2">
      <c r="A36" s="93" t="s">
        <v>597</v>
      </c>
      <c r="B36" s="3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>
        <v>99</v>
      </c>
      <c r="N36" s="145">
        <v>4</v>
      </c>
      <c r="O36" s="145">
        <v>4</v>
      </c>
      <c r="P36" s="145"/>
      <c r="Q36" s="145"/>
      <c r="R36" s="145"/>
      <c r="S36" s="145"/>
      <c r="T36" s="145"/>
      <c r="U36" s="145"/>
      <c r="V36" s="145">
        <v>100</v>
      </c>
      <c r="W36" s="145"/>
      <c r="X36" s="145">
        <v>4</v>
      </c>
      <c r="Y36" s="145"/>
      <c r="Z36" s="145"/>
      <c r="AA36" s="145"/>
      <c r="AB36" s="145"/>
      <c r="AC36" s="145"/>
      <c r="AD36" s="145">
        <v>4</v>
      </c>
      <c r="AE36" s="145">
        <v>96</v>
      </c>
      <c r="AF36" s="145"/>
      <c r="AG36" s="145">
        <v>4</v>
      </c>
      <c r="AH36" s="145"/>
      <c r="AI36" s="145"/>
      <c r="AJ36" s="302">
        <f t="shared" si="3"/>
        <v>315</v>
      </c>
      <c r="AK36" s="38">
        <f>AJ36-M36-AE36</f>
        <v>120</v>
      </c>
      <c r="AL36" s="38">
        <f t="shared" si="4"/>
        <v>4</v>
      </c>
      <c r="AM36" s="38">
        <f t="shared" si="5"/>
        <v>3</v>
      </c>
    </row>
    <row r="37" spans="1:41" ht="15" customHeight="1" x14ac:dyDescent="0.2">
      <c r="A37" s="93" t="s">
        <v>163</v>
      </c>
      <c r="B37" s="3"/>
      <c r="C37" s="145"/>
      <c r="D37" s="145"/>
      <c r="E37" s="145"/>
      <c r="F37" s="145"/>
      <c r="G37" s="145">
        <v>96</v>
      </c>
      <c r="H37" s="145"/>
      <c r="I37" s="145">
        <v>4</v>
      </c>
      <c r="J37" s="145">
        <v>87</v>
      </c>
      <c r="K37" s="145"/>
      <c r="L37" s="145"/>
      <c r="M37" s="145">
        <v>83</v>
      </c>
      <c r="N37" s="3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302">
        <f t="shared" si="3"/>
        <v>270</v>
      </c>
      <c r="AK37" s="38">
        <f>AJ37-J37-M37</f>
        <v>100</v>
      </c>
      <c r="AL37" s="38">
        <f t="shared" si="4"/>
        <v>1</v>
      </c>
      <c r="AM37" s="38">
        <f t="shared" si="5"/>
        <v>3</v>
      </c>
    </row>
    <row r="38" spans="1:41" ht="15" customHeight="1" x14ac:dyDescent="0.2">
      <c r="A38" s="93" t="s">
        <v>162</v>
      </c>
      <c r="B38" s="3"/>
      <c r="C38" s="145"/>
      <c r="D38" s="145"/>
      <c r="E38" s="145"/>
      <c r="F38" s="145"/>
      <c r="G38" s="145">
        <v>84</v>
      </c>
      <c r="H38" s="3"/>
      <c r="I38" s="145"/>
      <c r="J38" s="145"/>
      <c r="K38" s="3"/>
      <c r="L38" s="145"/>
      <c r="M38" s="145"/>
      <c r="N38" s="3"/>
      <c r="O38" s="145"/>
      <c r="P38" s="145">
        <v>100</v>
      </c>
      <c r="Q38" s="145"/>
      <c r="R38" s="145">
        <v>4</v>
      </c>
      <c r="S38" s="145"/>
      <c r="T38" s="145"/>
      <c r="U38" s="145"/>
      <c r="V38" s="145">
        <v>93</v>
      </c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302">
        <f t="shared" si="3"/>
        <v>281</v>
      </c>
      <c r="AK38" s="38">
        <f>AJ38-G38-P38</f>
        <v>97</v>
      </c>
      <c r="AL38" s="293">
        <f t="shared" si="4"/>
        <v>1</v>
      </c>
      <c r="AM38" s="38">
        <f t="shared" si="5"/>
        <v>3</v>
      </c>
    </row>
    <row r="39" spans="1:41" ht="15" customHeight="1" x14ac:dyDescent="0.2">
      <c r="A39" s="93" t="s">
        <v>624</v>
      </c>
      <c r="B39" s="3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3"/>
      <c r="O39" s="145"/>
      <c r="P39" s="145"/>
      <c r="Q39" s="145"/>
      <c r="R39" s="145"/>
      <c r="S39" s="145">
        <v>82</v>
      </c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>
        <v>93</v>
      </c>
      <c r="AF39" s="145"/>
      <c r="AG39" s="145"/>
      <c r="AH39" s="145">
        <v>91</v>
      </c>
      <c r="AI39" s="145"/>
      <c r="AJ39" s="302">
        <f t="shared" si="3"/>
        <v>266</v>
      </c>
      <c r="AK39" s="38">
        <f>AJ39-S39-AH39</f>
        <v>93</v>
      </c>
      <c r="AL39" s="38">
        <f t="shared" si="4"/>
        <v>0</v>
      </c>
      <c r="AM39" s="38">
        <f t="shared" si="5"/>
        <v>3</v>
      </c>
    </row>
    <row r="40" spans="1:41" ht="15" customHeight="1" x14ac:dyDescent="0.2">
      <c r="A40" s="93" t="s">
        <v>552</v>
      </c>
      <c r="B40" s="3"/>
      <c r="C40" s="145">
        <v>4</v>
      </c>
      <c r="D40" s="145"/>
      <c r="E40" s="145"/>
      <c r="F40" s="145">
        <v>4</v>
      </c>
      <c r="G40" s="145"/>
      <c r="H40" s="145"/>
      <c r="I40" s="145"/>
      <c r="J40" s="145"/>
      <c r="K40" s="145"/>
      <c r="L40" s="145"/>
      <c r="M40" s="145"/>
      <c r="N40" s="3"/>
      <c r="O40" s="145">
        <v>4</v>
      </c>
      <c r="P40" s="145"/>
      <c r="Q40" s="145"/>
      <c r="R40" s="145"/>
      <c r="S40" s="145"/>
      <c r="T40" s="145"/>
      <c r="U40" s="145">
        <v>4</v>
      </c>
      <c r="V40" s="145"/>
      <c r="W40" s="145"/>
      <c r="X40" s="145">
        <v>4</v>
      </c>
      <c r="Y40" s="145"/>
      <c r="Z40" s="145"/>
      <c r="AA40" s="145"/>
      <c r="AB40" s="145"/>
      <c r="AC40" s="145"/>
      <c r="AD40" s="145"/>
      <c r="AE40" s="145"/>
      <c r="AF40" s="145"/>
      <c r="AG40" s="145">
        <v>4</v>
      </c>
      <c r="AH40" s="145"/>
      <c r="AI40" s="145"/>
      <c r="AJ40" s="302">
        <f t="shared" si="3"/>
        <v>24</v>
      </c>
      <c r="AK40" s="38">
        <f>AJ40-M40-P40</f>
        <v>24</v>
      </c>
      <c r="AL40" s="293">
        <f t="shared" si="4"/>
        <v>6</v>
      </c>
      <c r="AM40" s="38">
        <f t="shared" si="5"/>
        <v>0</v>
      </c>
    </row>
    <row r="41" spans="1:41" ht="15" customHeight="1" x14ac:dyDescent="0.2">
      <c r="A41" s="93" t="s">
        <v>451</v>
      </c>
      <c r="B41" s="3"/>
      <c r="C41" s="145"/>
      <c r="D41" s="145"/>
      <c r="E41" s="145"/>
      <c r="F41" s="145"/>
      <c r="G41" s="145"/>
      <c r="H41" s="3"/>
      <c r="I41" s="145">
        <v>4</v>
      </c>
      <c r="J41" s="145">
        <v>88</v>
      </c>
      <c r="K41" s="3"/>
      <c r="L41" s="145">
        <v>4</v>
      </c>
      <c r="M41" s="145"/>
      <c r="N41" s="3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>
        <v>89</v>
      </c>
      <c r="AC41" s="145"/>
      <c r="AD41" s="145"/>
      <c r="AE41" s="145"/>
      <c r="AF41" s="145"/>
      <c r="AG41" s="145"/>
      <c r="AH41" s="145"/>
      <c r="AI41" s="145"/>
      <c r="AJ41" s="302">
        <f t="shared" si="3"/>
        <v>185</v>
      </c>
      <c r="AK41" s="38">
        <f>AJ41-J41-AB41</f>
        <v>8</v>
      </c>
      <c r="AL41" s="293">
        <f t="shared" si="4"/>
        <v>2</v>
      </c>
      <c r="AM41" s="38">
        <f t="shared" si="5"/>
        <v>2</v>
      </c>
    </row>
    <row r="42" spans="1:41" ht="15" customHeight="1" x14ac:dyDescent="0.2">
      <c r="A42" s="93" t="s">
        <v>596</v>
      </c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3"/>
      <c r="O42" s="145"/>
      <c r="P42" s="145"/>
      <c r="Q42" s="145"/>
      <c r="R42" s="145"/>
      <c r="S42" s="145"/>
      <c r="T42" s="145"/>
      <c r="U42" s="145"/>
      <c r="V42" s="145">
        <v>100</v>
      </c>
      <c r="W42" s="145"/>
      <c r="X42" s="145">
        <v>4</v>
      </c>
      <c r="Y42" s="145"/>
      <c r="Z42" s="145"/>
      <c r="AA42" s="145"/>
      <c r="AB42" s="145"/>
      <c r="AC42" s="145"/>
      <c r="AD42" s="145"/>
      <c r="AE42" s="145">
        <v>96</v>
      </c>
      <c r="AF42" s="145"/>
      <c r="AG42" s="145"/>
      <c r="AH42" s="145"/>
      <c r="AI42" s="145"/>
      <c r="AJ42" s="302">
        <f t="shared" si="3"/>
        <v>200</v>
      </c>
      <c r="AK42" s="38">
        <f>AJ42-V42-AE42</f>
        <v>4</v>
      </c>
      <c r="AL42" s="38">
        <f t="shared" si="4"/>
        <v>1</v>
      </c>
      <c r="AM42" s="38">
        <f t="shared" si="5"/>
        <v>2</v>
      </c>
    </row>
    <row r="43" spans="1:41" ht="15" customHeight="1" x14ac:dyDescent="0.2">
      <c r="A43" s="93" t="s">
        <v>612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3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>
        <v>4</v>
      </c>
      <c r="AE43" s="145">
        <v>83</v>
      </c>
      <c r="AF43" s="145"/>
      <c r="AG43" s="145">
        <v>4</v>
      </c>
      <c r="AH43" s="145"/>
      <c r="AI43" s="145"/>
      <c r="AJ43" s="302">
        <f t="shared" si="3"/>
        <v>91</v>
      </c>
      <c r="AK43" s="38">
        <f>AJ43-AE43-AG43</f>
        <v>4</v>
      </c>
      <c r="AL43" s="38">
        <f t="shared" si="4"/>
        <v>2</v>
      </c>
      <c r="AM43" s="38">
        <f t="shared" si="5"/>
        <v>1</v>
      </c>
    </row>
    <row r="44" spans="1:41" ht="15" customHeight="1" x14ac:dyDescent="0.25">
      <c r="A44" s="93" t="s">
        <v>621</v>
      </c>
      <c r="B44" s="3"/>
      <c r="C44" s="145"/>
      <c r="D44" s="145"/>
      <c r="E44" s="145"/>
      <c r="F44" s="145"/>
      <c r="G44" s="188"/>
      <c r="H44" s="3"/>
      <c r="I44" s="145"/>
      <c r="J44" s="145"/>
      <c r="K44" s="3"/>
      <c r="L44" s="145"/>
      <c r="M44" s="145"/>
      <c r="N44" s="3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>
        <v>89</v>
      </c>
      <c r="Z44" s="145"/>
      <c r="AA44" s="145"/>
      <c r="AB44" s="145"/>
      <c r="AC44" s="145"/>
      <c r="AD44" s="145"/>
      <c r="AE44" s="145">
        <v>83</v>
      </c>
      <c r="AF44" s="145"/>
      <c r="AG44" s="145"/>
      <c r="AH44" s="145"/>
      <c r="AI44" s="145"/>
      <c r="AJ44" s="302">
        <f t="shared" si="3"/>
        <v>172</v>
      </c>
      <c r="AK44" s="38">
        <f>AJ44-Y44-AE44</f>
        <v>0</v>
      </c>
      <c r="AL44" s="38">
        <f t="shared" si="4"/>
        <v>0</v>
      </c>
      <c r="AM44" s="80">
        <f t="shared" si="5"/>
        <v>2</v>
      </c>
      <c r="AO44" s="104"/>
    </row>
    <row r="45" spans="1:41" ht="15" customHeight="1" x14ac:dyDescent="0.25">
      <c r="A45" s="370" t="s">
        <v>494</v>
      </c>
      <c r="B45" s="3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3"/>
      <c r="O45" s="145"/>
      <c r="P45" s="145"/>
      <c r="Q45" s="145"/>
      <c r="R45" s="145"/>
      <c r="S45" s="369">
        <v>99</v>
      </c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302">
        <f t="shared" si="3"/>
        <v>99</v>
      </c>
      <c r="AK45" s="38">
        <f>AJ45-S45</f>
        <v>0</v>
      </c>
      <c r="AL45" s="38">
        <f t="shared" si="4"/>
        <v>0</v>
      </c>
      <c r="AM45" s="38">
        <f t="shared" si="5"/>
        <v>1</v>
      </c>
      <c r="AO45" s="104"/>
    </row>
    <row r="46" spans="1:41" ht="15" customHeight="1" x14ac:dyDescent="0.25">
      <c r="A46" s="93" t="s">
        <v>500</v>
      </c>
      <c r="B46" s="3"/>
      <c r="C46" s="145"/>
      <c r="D46" s="145">
        <v>97</v>
      </c>
      <c r="E46" s="145"/>
      <c r="F46" s="145"/>
      <c r="G46" s="145"/>
      <c r="H46" s="145"/>
      <c r="I46" s="145"/>
      <c r="J46" s="145"/>
      <c r="K46" s="145"/>
      <c r="L46" s="145"/>
      <c r="M46" s="145"/>
      <c r="N46" s="3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302">
        <f t="shared" si="3"/>
        <v>97</v>
      </c>
      <c r="AK46" s="38">
        <f>AJ46-D46-M46</f>
        <v>0</v>
      </c>
      <c r="AL46" s="293">
        <f t="shared" si="4"/>
        <v>0</v>
      </c>
      <c r="AM46" s="38">
        <f t="shared" si="5"/>
        <v>1</v>
      </c>
      <c r="AO46" s="104"/>
    </row>
    <row r="47" spans="1:41" ht="15" customHeight="1" x14ac:dyDescent="0.25">
      <c r="A47" s="93" t="s">
        <v>568</v>
      </c>
      <c r="B47" s="3"/>
      <c r="C47" s="145"/>
      <c r="D47" s="145"/>
      <c r="E47" s="145"/>
      <c r="F47" s="145"/>
      <c r="G47" s="188"/>
      <c r="H47" s="3"/>
      <c r="I47" s="145"/>
      <c r="J47" s="145">
        <v>85</v>
      </c>
      <c r="K47" s="3"/>
      <c r="L47" s="145"/>
      <c r="M47" s="145"/>
      <c r="N47" s="3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302">
        <f t="shared" si="3"/>
        <v>85</v>
      </c>
      <c r="AK47" s="38">
        <f>AJ47-J47-M47</f>
        <v>0</v>
      </c>
      <c r="AL47" s="38">
        <f t="shared" si="4"/>
        <v>0</v>
      </c>
      <c r="AM47" s="80">
        <f t="shared" si="5"/>
        <v>1</v>
      </c>
      <c r="AO47" s="104"/>
    </row>
    <row r="48" spans="1:41" ht="15" customHeight="1" x14ac:dyDescent="0.25">
      <c r="A48" s="93" t="s">
        <v>307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3"/>
      <c r="O48" s="145"/>
      <c r="P48" s="145">
        <v>84</v>
      </c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302">
        <f t="shared" si="3"/>
        <v>84</v>
      </c>
      <c r="AK48" s="38">
        <f>AJ48-P48-S48</f>
        <v>0</v>
      </c>
      <c r="AL48" s="38">
        <f t="shared" si="4"/>
        <v>0</v>
      </c>
      <c r="AM48" s="38">
        <f t="shared" si="5"/>
        <v>1</v>
      </c>
      <c r="AO48" s="104"/>
    </row>
    <row r="49" spans="1:41" ht="15" customHeight="1" x14ac:dyDescent="0.25">
      <c r="A49" s="93" t="s">
        <v>484</v>
      </c>
      <c r="B49" s="3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302">
        <f t="shared" si="3"/>
        <v>0</v>
      </c>
      <c r="AK49" s="38">
        <f t="shared" ref="AK49:AK55" si="6">AJ49-D49-G49</f>
        <v>0</v>
      </c>
      <c r="AL49" s="38">
        <f t="shared" si="4"/>
        <v>0</v>
      </c>
      <c r="AM49" s="38">
        <f t="shared" si="5"/>
        <v>0</v>
      </c>
      <c r="AO49" s="104"/>
    </row>
    <row r="50" spans="1:41" ht="15" customHeight="1" x14ac:dyDescent="0.25">
      <c r="A50" s="93" t="s">
        <v>449</v>
      </c>
      <c r="B50" s="3"/>
      <c r="C50" s="145"/>
      <c r="D50" s="145"/>
      <c r="E50" s="145"/>
      <c r="F50" s="145"/>
      <c r="G50" s="3"/>
      <c r="H50" s="3"/>
      <c r="I50" s="145"/>
      <c r="J50" s="3"/>
      <c r="K50" s="3"/>
      <c r="L50" s="145"/>
      <c r="M50" s="145"/>
      <c r="N50" s="3"/>
      <c r="O50" s="3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302">
        <f t="shared" si="3"/>
        <v>0</v>
      </c>
      <c r="AK50" s="38">
        <f t="shared" si="6"/>
        <v>0</v>
      </c>
      <c r="AL50" s="38">
        <f t="shared" si="4"/>
        <v>0</v>
      </c>
      <c r="AM50" s="38">
        <f t="shared" si="5"/>
        <v>0</v>
      </c>
      <c r="AN50" s="1"/>
      <c r="AO50" s="104"/>
    </row>
    <row r="51" spans="1:41" ht="15" customHeight="1" x14ac:dyDescent="0.2">
      <c r="A51" s="93" t="s">
        <v>473</v>
      </c>
      <c r="B51" s="3"/>
      <c r="C51" s="145"/>
      <c r="D51" s="145"/>
      <c r="E51" s="145"/>
      <c r="F51" s="145"/>
      <c r="G51" s="145"/>
      <c r="H51" s="3"/>
      <c r="I51" s="145"/>
      <c r="J51" s="3"/>
      <c r="K51" s="3"/>
      <c r="L51" s="145"/>
      <c r="M51" s="145"/>
      <c r="N51" s="3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302">
        <f t="shared" si="3"/>
        <v>0</v>
      </c>
      <c r="AK51" s="38">
        <f t="shared" si="6"/>
        <v>0</v>
      </c>
      <c r="AL51" s="38">
        <f t="shared" si="4"/>
        <v>0</v>
      </c>
      <c r="AM51" s="38">
        <f t="shared" si="5"/>
        <v>0</v>
      </c>
    </row>
    <row r="52" spans="1:41" ht="15" customHeight="1" x14ac:dyDescent="0.2">
      <c r="A52" s="93" t="s">
        <v>450</v>
      </c>
      <c r="B52" s="93"/>
      <c r="C52" s="3"/>
      <c r="D52" s="145"/>
      <c r="E52" s="145"/>
      <c r="F52" s="145"/>
      <c r="G52" s="3"/>
      <c r="H52" s="3"/>
      <c r="I52" s="3"/>
      <c r="J52" s="145"/>
      <c r="K52" s="3"/>
      <c r="L52" s="145"/>
      <c r="M52" s="145"/>
      <c r="N52" s="3"/>
      <c r="O52" s="3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302">
        <f t="shared" si="3"/>
        <v>0</v>
      </c>
      <c r="AK52" s="38">
        <f t="shared" si="6"/>
        <v>0</v>
      </c>
      <c r="AL52" s="38">
        <f t="shared" si="4"/>
        <v>0</v>
      </c>
      <c r="AM52" s="80">
        <f t="shared" si="5"/>
        <v>0</v>
      </c>
    </row>
    <row r="53" spans="1:41" ht="15" customHeight="1" x14ac:dyDescent="0.2">
      <c r="A53" s="93" t="s">
        <v>359</v>
      </c>
      <c r="B53" s="3"/>
      <c r="C53" s="145"/>
      <c r="D53" s="145"/>
      <c r="E53" s="145"/>
      <c r="F53" s="145"/>
      <c r="G53" s="188"/>
      <c r="H53" s="3"/>
      <c r="I53" s="145"/>
      <c r="J53" s="145"/>
      <c r="K53" s="3"/>
      <c r="L53" s="145"/>
      <c r="M53" s="145"/>
      <c r="N53" s="3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302">
        <f t="shared" si="3"/>
        <v>0</v>
      </c>
      <c r="AK53" s="38">
        <f t="shared" si="6"/>
        <v>0</v>
      </c>
      <c r="AL53" s="38">
        <f t="shared" si="4"/>
        <v>0</v>
      </c>
      <c r="AM53" s="80">
        <f t="shared" si="5"/>
        <v>0</v>
      </c>
    </row>
    <row r="54" spans="1:41" ht="15" customHeight="1" x14ac:dyDescent="0.2">
      <c r="A54" s="93" t="s">
        <v>485</v>
      </c>
      <c r="B54" s="3"/>
      <c r="C54" s="3"/>
      <c r="D54" s="145"/>
      <c r="E54" s="145"/>
      <c r="F54" s="145"/>
      <c r="G54" s="145"/>
      <c r="H54" s="3"/>
      <c r="I54" s="3"/>
      <c r="J54" s="145"/>
      <c r="K54" s="145"/>
      <c r="L54" s="145"/>
      <c r="M54" s="145"/>
      <c r="N54" s="3"/>
      <c r="O54" s="3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302">
        <f t="shared" si="3"/>
        <v>0</v>
      </c>
      <c r="AK54" s="38">
        <f t="shared" si="6"/>
        <v>0</v>
      </c>
      <c r="AL54" s="38">
        <f t="shared" si="4"/>
        <v>0</v>
      </c>
      <c r="AM54" s="38">
        <f t="shared" si="5"/>
        <v>0</v>
      </c>
    </row>
    <row r="55" spans="1:41" ht="15" customHeight="1" x14ac:dyDescent="0.2">
      <c r="A55" s="93" t="s">
        <v>490</v>
      </c>
      <c r="B55" s="3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3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302">
        <f t="shared" si="3"/>
        <v>0</v>
      </c>
      <c r="AK55" s="38">
        <f t="shared" si="6"/>
        <v>0</v>
      </c>
      <c r="AL55" s="293">
        <f t="shared" si="4"/>
        <v>0</v>
      </c>
      <c r="AM55" s="38">
        <f t="shared" si="5"/>
        <v>0</v>
      </c>
    </row>
    <row r="56" spans="1:41" ht="15" customHeight="1" x14ac:dyDescent="0.2">
      <c r="A56" s="93" t="s">
        <v>491</v>
      </c>
      <c r="B56" s="3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3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302">
        <f t="shared" ref="AJ56:AJ66" si="7">IF(AL56=11,SUM(C56:AI56)-8,IF(AL56=10,SUM(C56:AI56)-4,SUM(C56:AI56)))</f>
        <v>0</v>
      </c>
      <c r="AK56" s="38">
        <f t="shared" ref="AK56:AK88" si="8">AJ56-D56-G56</f>
        <v>0</v>
      </c>
      <c r="AL56" s="293">
        <f t="shared" ref="AL56:AL66" si="9">(C56+F56+I56+L56+O56+R56+U56+X56+AA56+AD56+AG56)/4</f>
        <v>0</v>
      </c>
      <c r="AM56" s="38">
        <f t="shared" ref="AM56:AM66" si="10">IF(D56&gt;0,1)+IF(G56&gt;0,1)+IF(J56&gt;0,1)+IF(M56&gt;0,1)+IF(P56&gt;0,1)+IF(S56&gt;0,1)+IF(V56&gt;0,1)+IF(Y56&gt;0,1)+IF(AB56&gt;0,1)+IF(AE56&gt;0,1)+IF(AH56&gt;0,1)</f>
        <v>0</v>
      </c>
    </row>
    <row r="57" spans="1:41" ht="15" customHeight="1" x14ac:dyDescent="0.2">
      <c r="A57" s="93" t="s">
        <v>477</v>
      </c>
      <c r="B57" s="3"/>
      <c r="C57" s="3"/>
      <c r="D57" s="145"/>
      <c r="E57" s="145"/>
      <c r="F57" s="145"/>
      <c r="G57" s="145"/>
      <c r="H57" s="3"/>
      <c r="I57" s="145"/>
      <c r="J57" s="3"/>
      <c r="K57" s="3"/>
      <c r="L57" s="145"/>
      <c r="M57" s="3"/>
      <c r="N57" s="3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302">
        <f t="shared" si="7"/>
        <v>0</v>
      </c>
      <c r="AK57" s="38">
        <f t="shared" si="8"/>
        <v>0</v>
      </c>
      <c r="AL57" s="38">
        <f t="shared" si="9"/>
        <v>0</v>
      </c>
      <c r="AM57" s="38">
        <f t="shared" si="10"/>
        <v>0</v>
      </c>
    </row>
    <row r="58" spans="1:41" ht="15" customHeight="1" x14ac:dyDescent="0.2">
      <c r="A58" s="93" t="s">
        <v>480</v>
      </c>
      <c r="B58" s="3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3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302">
        <f t="shared" si="7"/>
        <v>0</v>
      </c>
      <c r="AK58" s="38">
        <f t="shared" si="8"/>
        <v>0</v>
      </c>
      <c r="AL58" s="293">
        <f t="shared" si="9"/>
        <v>0</v>
      </c>
      <c r="AM58" s="38">
        <f t="shared" si="10"/>
        <v>0</v>
      </c>
    </row>
    <row r="59" spans="1:41" ht="15" customHeight="1" x14ac:dyDescent="0.2">
      <c r="A59" s="93" t="s">
        <v>479</v>
      </c>
      <c r="B59" s="3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3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302">
        <f t="shared" si="7"/>
        <v>0</v>
      </c>
      <c r="AK59" s="38">
        <f t="shared" si="8"/>
        <v>0</v>
      </c>
      <c r="AL59" s="293">
        <f t="shared" si="9"/>
        <v>0</v>
      </c>
      <c r="AM59" s="38">
        <f t="shared" si="10"/>
        <v>0</v>
      </c>
    </row>
    <row r="60" spans="1:41" ht="15" customHeight="1" x14ac:dyDescent="0.2">
      <c r="A60" s="93" t="s">
        <v>478</v>
      </c>
      <c r="B60" s="3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3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302">
        <f t="shared" si="7"/>
        <v>0</v>
      </c>
      <c r="AK60" s="38">
        <f t="shared" si="8"/>
        <v>0</v>
      </c>
      <c r="AL60" s="293">
        <f t="shared" si="9"/>
        <v>0</v>
      </c>
      <c r="AM60" s="38">
        <f t="shared" si="10"/>
        <v>0</v>
      </c>
    </row>
    <row r="61" spans="1:41" ht="15" customHeight="1" x14ac:dyDescent="0.2">
      <c r="A61" s="93" t="s">
        <v>493</v>
      </c>
      <c r="B61" s="3"/>
      <c r="C61" s="3"/>
      <c r="D61" s="145"/>
      <c r="E61" s="145"/>
      <c r="F61" s="145"/>
      <c r="G61" s="145"/>
      <c r="H61" s="3"/>
      <c r="I61" s="3"/>
      <c r="J61" s="145"/>
      <c r="K61" s="145"/>
      <c r="L61" s="145"/>
      <c r="M61" s="145"/>
      <c r="N61" s="3"/>
      <c r="O61" s="3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302">
        <f t="shared" si="7"/>
        <v>0</v>
      </c>
      <c r="AK61" s="38">
        <f t="shared" si="8"/>
        <v>0</v>
      </c>
      <c r="AL61" s="38">
        <f t="shared" si="9"/>
        <v>0</v>
      </c>
      <c r="AM61" s="38">
        <f t="shared" si="10"/>
        <v>0</v>
      </c>
    </row>
    <row r="62" spans="1:41" ht="15" customHeight="1" x14ac:dyDescent="0.2">
      <c r="A62" s="93" t="s">
        <v>482</v>
      </c>
      <c r="B62" s="3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3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302">
        <f t="shared" si="7"/>
        <v>0</v>
      </c>
      <c r="AK62" s="38">
        <f t="shared" si="8"/>
        <v>0</v>
      </c>
      <c r="AL62" s="38">
        <f t="shared" si="9"/>
        <v>0</v>
      </c>
      <c r="AM62" s="38">
        <f t="shared" si="10"/>
        <v>0</v>
      </c>
    </row>
    <row r="63" spans="1:41" ht="15" customHeight="1" x14ac:dyDescent="0.2">
      <c r="A63" s="93" t="s">
        <v>322</v>
      </c>
      <c r="B63" s="145"/>
      <c r="C63" s="145"/>
      <c r="D63" s="188"/>
      <c r="E63" s="145"/>
      <c r="F63" s="145"/>
      <c r="G63" s="3"/>
      <c r="H63" s="3"/>
      <c r="I63" s="3"/>
      <c r="J63" s="145"/>
      <c r="K63" s="3"/>
      <c r="L63" s="145"/>
      <c r="M63" s="3"/>
      <c r="N63" s="3"/>
      <c r="O63" s="145"/>
      <c r="P63" s="188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302">
        <f t="shared" si="7"/>
        <v>0</v>
      </c>
      <c r="AK63" s="38">
        <f t="shared" si="8"/>
        <v>0</v>
      </c>
      <c r="AL63" s="38">
        <f t="shared" si="9"/>
        <v>0</v>
      </c>
      <c r="AM63" s="80">
        <f t="shared" si="10"/>
        <v>0</v>
      </c>
    </row>
    <row r="64" spans="1:41" ht="15" customHeight="1" x14ac:dyDescent="0.2">
      <c r="A64" s="93" t="s">
        <v>309</v>
      </c>
      <c r="B64" s="3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3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302">
        <f t="shared" si="7"/>
        <v>0</v>
      </c>
      <c r="AK64" s="38">
        <f t="shared" si="8"/>
        <v>0</v>
      </c>
      <c r="AL64" s="38">
        <f t="shared" si="9"/>
        <v>0</v>
      </c>
      <c r="AM64" s="38">
        <f t="shared" si="10"/>
        <v>0</v>
      </c>
    </row>
    <row r="65" spans="1:41" ht="15" customHeight="1" x14ac:dyDescent="0.2">
      <c r="A65" s="93" t="s">
        <v>305</v>
      </c>
      <c r="B65" s="3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3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302">
        <f t="shared" si="7"/>
        <v>0</v>
      </c>
      <c r="AK65" s="38">
        <f t="shared" si="8"/>
        <v>0</v>
      </c>
      <c r="AL65" s="38">
        <f t="shared" si="9"/>
        <v>0</v>
      </c>
      <c r="AM65" s="38">
        <f t="shared" si="10"/>
        <v>0</v>
      </c>
    </row>
    <row r="66" spans="1:41" ht="15" customHeight="1" x14ac:dyDescent="0.2">
      <c r="A66" s="93" t="s">
        <v>310</v>
      </c>
      <c r="B66" s="3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3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302">
        <f t="shared" si="7"/>
        <v>0</v>
      </c>
      <c r="AK66" s="38">
        <f t="shared" si="8"/>
        <v>0</v>
      </c>
      <c r="AL66" s="38">
        <f t="shared" si="9"/>
        <v>0</v>
      </c>
      <c r="AM66" s="38">
        <f t="shared" si="10"/>
        <v>0</v>
      </c>
    </row>
    <row r="67" spans="1:41" ht="15" customHeight="1" x14ac:dyDescent="0.2">
      <c r="A67" s="93" t="s">
        <v>443</v>
      </c>
      <c r="B67" s="3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3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302">
        <f t="shared" ref="AJ67:AJ88" si="11">IF(AL67=11,SUM(C67:AI67)-8,IF(AL67=10,SUM(C67:AI67)-4,SUM(C67:AI67)))</f>
        <v>0</v>
      </c>
      <c r="AK67" s="38">
        <f t="shared" si="8"/>
        <v>0</v>
      </c>
      <c r="AL67" s="38">
        <f t="shared" ref="AL67:AL88" si="12">(C67+F67+I67+L67+O67+R67+U67+X67+AA67+AD67+AG67)/4</f>
        <v>0</v>
      </c>
      <c r="AM67" s="80">
        <f t="shared" ref="AM67:AM88" si="13">IF(D67&gt;0,1)+IF(G67&gt;0,1)+IF(J67&gt;0,1)+IF(M67&gt;0,1)+IF(P67&gt;0,1)+IF(S67&gt;0,1)+IF(V67&gt;0,1)+IF(Y67&gt;0,1)+IF(AB67&gt;0,1)+IF(AE67&gt;0,1)+IF(AH67&gt;0,1)</f>
        <v>0</v>
      </c>
    </row>
    <row r="68" spans="1:41" ht="15" customHeight="1" x14ac:dyDescent="0.2">
      <c r="A68" s="93" t="s">
        <v>301</v>
      </c>
      <c r="B68" s="3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3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302">
        <f t="shared" si="11"/>
        <v>0</v>
      </c>
      <c r="AK68" s="38">
        <f t="shared" si="8"/>
        <v>0</v>
      </c>
      <c r="AL68" s="188">
        <f t="shared" si="12"/>
        <v>0</v>
      </c>
      <c r="AM68" s="38">
        <f t="shared" si="13"/>
        <v>0</v>
      </c>
    </row>
    <row r="69" spans="1:41" ht="15" customHeight="1" x14ac:dyDescent="0.2">
      <c r="A69" s="93" t="s">
        <v>313</v>
      </c>
      <c r="B69" s="3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3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302">
        <f t="shared" si="11"/>
        <v>0</v>
      </c>
      <c r="AK69" s="38">
        <f t="shared" si="8"/>
        <v>0</v>
      </c>
      <c r="AL69" s="188">
        <f t="shared" si="12"/>
        <v>0</v>
      </c>
      <c r="AM69" s="38">
        <f t="shared" si="13"/>
        <v>0</v>
      </c>
    </row>
    <row r="70" spans="1:41" ht="15" customHeight="1" x14ac:dyDescent="0.2">
      <c r="A70" s="93" t="s">
        <v>358</v>
      </c>
      <c r="B70" s="3"/>
      <c r="C70" s="145"/>
      <c r="D70" s="145"/>
      <c r="E70" s="145"/>
      <c r="F70" s="145"/>
      <c r="G70" s="188"/>
      <c r="H70" s="145"/>
      <c r="I70" s="145"/>
      <c r="J70" s="188"/>
      <c r="K70" s="145"/>
      <c r="L70" s="145"/>
      <c r="M70" s="145"/>
      <c r="N70" s="3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88"/>
      <c r="AI70" s="145"/>
      <c r="AJ70" s="302">
        <f t="shared" si="11"/>
        <v>0</v>
      </c>
      <c r="AK70" s="38">
        <f t="shared" si="8"/>
        <v>0</v>
      </c>
      <c r="AL70" s="188">
        <f t="shared" si="12"/>
        <v>0</v>
      </c>
      <c r="AM70" s="188">
        <f t="shared" si="13"/>
        <v>0</v>
      </c>
    </row>
    <row r="71" spans="1:41" ht="15" customHeight="1" x14ac:dyDescent="0.2">
      <c r="A71" s="93" t="s">
        <v>362</v>
      </c>
      <c r="B71" s="93"/>
      <c r="C71" s="3"/>
      <c r="D71" s="145"/>
      <c r="E71" s="145"/>
      <c r="F71" s="145"/>
      <c r="G71" s="3"/>
      <c r="H71" s="145"/>
      <c r="I71" s="3"/>
      <c r="J71" s="145"/>
      <c r="K71" s="3"/>
      <c r="L71" s="145"/>
      <c r="M71" s="3"/>
      <c r="N71" s="3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302">
        <f t="shared" si="11"/>
        <v>0</v>
      </c>
      <c r="AK71" s="38">
        <f t="shared" si="8"/>
        <v>0</v>
      </c>
      <c r="AL71" s="38">
        <f t="shared" si="12"/>
        <v>0</v>
      </c>
      <c r="AM71" s="80">
        <f t="shared" si="13"/>
        <v>0</v>
      </c>
    </row>
    <row r="72" spans="1:41" ht="15" customHeight="1" x14ac:dyDescent="0.25">
      <c r="A72" s="93" t="s">
        <v>442</v>
      </c>
      <c r="B72" s="93"/>
      <c r="C72" s="3"/>
      <c r="D72" s="145"/>
      <c r="E72" s="145"/>
      <c r="F72" s="145"/>
      <c r="G72" s="3"/>
      <c r="H72" s="3"/>
      <c r="I72" s="3"/>
      <c r="J72" s="145"/>
      <c r="K72" s="3"/>
      <c r="L72" s="145"/>
      <c r="M72" s="3"/>
      <c r="N72" s="3"/>
      <c r="O72" s="145"/>
      <c r="P72" s="188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302">
        <f t="shared" si="11"/>
        <v>0</v>
      </c>
      <c r="AK72" s="38">
        <f t="shared" si="8"/>
        <v>0</v>
      </c>
      <c r="AL72" s="38">
        <f t="shared" si="12"/>
        <v>0</v>
      </c>
      <c r="AM72" s="80">
        <f t="shared" si="13"/>
        <v>0</v>
      </c>
      <c r="AO72" s="104"/>
    </row>
    <row r="73" spans="1:41" ht="15" customHeight="1" x14ac:dyDescent="0.25">
      <c r="A73" s="93" t="s">
        <v>289</v>
      </c>
      <c r="B73" s="3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3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302">
        <f t="shared" si="11"/>
        <v>0</v>
      </c>
      <c r="AK73" s="38">
        <f t="shared" si="8"/>
        <v>0</v>
      </c>
      <c r="AL73" s="293">
        <f t="shared" si="12"/>
        <v>0</v>
      </c>
      <c r="AM73" s="38">
        <f t="shared" si="13"/>
        <v>0</v>
      </c>
      <c r="AO73" s="104"/>
    </row>
    <row r="74" spans="1:41" ht="15" customHeight="1" x14ac:dyDescent="0.25">
      <c r="A74" s="93" t="s">
        <v>324</v>
      </c>
      <c r="B74" s="3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3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302">
        <f t="shared" si="11"/>
        <v>0</v>
      </c>
      <c r="AK74" s="38">
        <f t="shared" si="8"/>
        <v>0</v>
      </c>
      <c r="AL74" s="38">
        <f t="shared" si="12"/>
        <v>0</v>
      </c>
      <c r="AM74" s="38">
        <f t="shared" si="13"/>
        <v>0</v>
      </c>
      <c r="AO74" s="104"/>
    </row>
    <row r="75" spans="1:41" ht="15" customHeight="1" x14ac:dyDescent="0.25">
      <c r="A75" s="93" t="s">
        <v>447</v>
      </c>
      <c r="B75" s="3"/>
      <c r="C75" s="3"/>
      <c r="D75" s="145"/>
      <c r="E75" s="145"/>
      <c r="F75" s="145"/>
      <c r="G75" s="145"/>
      <c r="H75" s="3"/>
      <c r="I75" s="145"/>
      <c r="J75" s="3"/>
      <c r="K75" s="3"/>
      <c r="L75" s="3"/>
      <c r="M75" s="3"/>
      <c r="N75" s="3"/>
      <c r="O75" s="145"/>
      <c r="P75" s="145"/>
      <c r="Q75" s="145"/>
      <c r="R75" s="145"/>
      <c r="S75" s="145"/>
      <c r="T75" s="145"/>
      <c r="U75" s="145"/>
      <c r="V75" s="188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302">
        <f t="shared" si="11"/>
        <v>0</v>
      </c>
      <c r="AK75" s="38">
        <f t="shared" si="8"/>
        <v>0</v>
      </c>
      <c r="AL75" s="38">
        <f t="shared" si="12"/>
        <v>0</v>
      </c>
      <c r="AM75" s="38">
        <f t="shared" si="13"/>
        <v>0</v>
      </c>
      <c r="AO75" s="104"/>
    </row>
    <row r="76" spans="1:41" ht="15" customHeight="1" x14ac:dyDescent="0.25">
      <c r="A76" s="93" t="s">
        <v>445</v>
      </c>
      <c r="B76" s="93"/>
      <c r="C76" s="3"/>
      <c r="D76" s="145"/>
      <c r="E76" s="145"/>
      <c r="F76" s="145"/>
      <c r="G76" s="3"/>
      <c r="H76" s="3"/>
      <c r="I76" s="3"/>
      <c r="J76" s="145"/>
      <c r="K76" s="3"/>
      <c r="L76" s="145"/>
      <c r="M76" s="3"/>
      <c r="N76" s="3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302">
        <f t="shared" si="11"/>
        <v>0</v>
      </c>
      <c r="AK76" s="38">
        <f t="shared" si="8"/>
        <v>0</v>
      </c>
      <c r="AL76" s="38">
        <f t="shared" si="12"/>
        <v>0</v>
      </c>
      <c r="AM76" s="80">
        <f t="shared" si="13"/>
        <v>0</v>
      </c>
      <c r="AO76" s="104"/>
    </row>
    <row r="77" spans="1:41" ht="15" customHeight="1" x14ac:dyDescent="0.25">
      <c r="A77" s="93" t="s">
        <v>452</v>
      </c>
      <c r="B77" s="3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3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302">
        <f t="shared" si="11"/>
        <v>0</v>
      </c>
      <c r="AK77" s="38">
        <f t="shared" si="8"/>
        <v>0</v>
      </c>
      <c r="AL77" s="38">
        <f t="shared" si="12"/>
        <v>0</v>
      </c>
      <c r="AM77" s="38">
        <f t="shared" si="13"/>
        <v>0</v>
      </c>
      <c r="AO77" s="104"/>
    </row>
    <row r="78" spans="1:41" ht="15" customHeight="1" x14ac:dyDescent="0.25">
      <c r="A78" s="93" t="s">
        <v>453</v>
      </c>
      <c r="B78" s="3"/>
      <c r="C78" s="3"/>
      <c r="D78" s="145"/>
      <c r="E78" s="145"/>
      <c r="F78" s="145"/>
      <c r="G78" s="3"/>
      <c r="H78" s="3"/>
      <c r="I78" s="145"/>
      <c r="J78" s="3"/>
      <c r="K78" s="3"/>
      <c r="L78" s="145"/>
      <c r="M78" s="3"/>
      <c r="N78" s="3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302">
        <f t="shared" si="11"/>
        <v>0</v>
      </c>
      <c r="AK78" s="38">
        <f t="shared" si="8"/>
        <v>0</v>
      </c>
      <c r="AL78" s="38">
        <f t="shared" si="12"/>
        <v>0</v>
      </c>
      <c r="AM78" s="38">
        <f t="shared" si="13"/>
        <v>0</v>
      </c>
      <c r="AO78" s="104"/>
    </row>
    <row r="79" spans="1:41" ht="15" customHeight="1" x14ac:dyDescent="0.25">
      <c r="A79" s="93" t="s">
        <v>444</v>
      </c>
      <c r="B79" s="93"/>
      <c r="C79" s="3"/>
      <c r="D79" s="145"/>
      <c r="E79" s="145"/>
      <c r="F79" s="145"/>
      <c r="G79" s="3"/>
      <c r="H79" s="3"/>
      <c r="I79" s="3"/>
      <c r="J79" s="145"/>
      <c r="K79" s="3"/>
      <c r="L79" s="145"/>
      <c r="M79" s="188"/>
      <c r="N79" s="3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302">
        <f t="shared" si="11"/>
        <v>0</v>
      </c>
      <c r="AK79" s="38">
        <f t="shared" si="8"/>
        <v>0</v>
      </c>
      <c r="AL79" s="38">
        <f t="shared" si="12"/>
        <v>0</v>
      </c>
      <c r="AM79" s="80">
        <f t="shared" si="13"/>
        <v>0</v>
      </c>
      <c r="AO79" s="104"/>
    </row>
    <row r="80" spans="1:41" ht="15" customHeight="1" x14ac:dyDescent="0.25">
      <c r="A80" s="93" t="s">
        <v>314</v>
      </c>
      <c r="B80" s="3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3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302">
        <f t="shared" si="11"/>
        <v>0</v>
      </c>
      <c r="AK80" s="38">
        <f t="shared" si="8"/>
        <v>0</v>
      </c>
      <c r="AL80" s="38">
        <f t="shared" si="12"/>
        <v>0</v>
      </c>
      <c r="AM80" s="38">
        <f t="shared" si="13"/>
        <v>0</v>
      </c>
      <c r="AO80" s="104"/>
    </row>
    <row r="81" spans="1:41" ht="15" customHeight="1" x14ac:dyDescent="0.25">
      <c r="A81" s="93" t="s">
        <v>318</v>
      </c>
      <c r="B81" s="145"/>
      <c r="C81" s="145"/>
      <c r="D81" s="145"/>
      <c r="E81" s="145"/>
      <c r="F81" s="145"/>
      <c r="G81" s="3"/>
      <c r="H81" s="3"/>
      <c r="I81" s="145"/>
      <c r="J81" s="3"/>
      <c r="K81" s="3"/>
      <c r="L81" s="145"/>
      <c r="M81" s="145"/>
      <c r="N81" s="3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302">
        <f t="shared" si="11"/>
        <v>0</v>
      </c>
      <c r="AK81" s="38">
        <f t="shared" si="8"/>
        <v>0</v>
      </c>
      <c r="AL81" s="38">
        <f t="shared" si="12"/>
        <v>0</v>
      </c>
      <c r="AM81" s="80">
        <f t="shared" si="13"/>
        <v>0</v>
      </c>
      <c r="AO81" s="104"/>
    </row>
    <row r="82" spans="1:41" ht="15" customHeight="1" x14ac:dyDescent="0.25">
      <c r="A82" s="93" t="s">
        <v>360</v>
      </c>
      <c r="B82" s="3"/>
      <c r="C82" s="3"/>
      <c r="D82" s="145"/>
      <c r="E82" s="145"/>
      <c r="F82" s="145"/>
      <c r="G82" s="188"/>
      <c r="H82" s="3"/>
      <c r="I82" s="145"/>
      <c r="J82" s="3"/>
      <c r="K82" s="3"/>
      <c r="L82" s="145"/>
      <c r="M82" s="3"/>
      <c r="N82" s="3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302">
        <f t="shared" si="11"/>
        <v>0</v>
      </c>
      <c r="AK82" s="38">
        <f t="shared" si="8"/>
        <v>0</v>
      </c>
      <c r="AL82" s="38">
        <f t="shared" si="12"/>
        <v>0</v>
      </c>
      <c r="AM82" s="38">
        <f t="shared" si="13"/>
        <v>0</v>
      </c>
      <c r="AO82" s="104"/>
    </row>
    <row r="83" spans="1:41" ht="15" customHeight="1" x14ac:dyDescent="0.25">
      <c r="A83" s="93" t="s">
        <v>320</v>
      </c>
      <c r="B83" s="145"/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3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302">
        <f t="shared" si="11"/>
        <v>0</v>
      </c>
      <c r="AK83" s="38">
        <f t="shared" si="8"/>
        <v>0</v>
      </c>
      <c r="AL83" s="38">
        <f t="shared" si="12"/>
        <v>0</v>
      </c>
      <c r="AM83" s="38">
        <f t="shared" si="13"/>
        <v>0</v>
      </c>
      <c r="AO83" s="104"/>
    </row>
    <row r="84" spans="1:41" ht="15" customHeight="1" x14ac:dyDescent="0.25">
      <c r="A84" s="93" t="s">
        <v>315</v>
      </c>
      <c r="B84" s="3"/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3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302">
        <f t="shared" si="11"/>
        <v>0</v>
      </c>
      <c r="AK84" s="38">
        <f t="shared" si="8"/>
        <v>0</v>
      </c>
      <c r="AL84" s="38">
        <f t="shared" si="12"/>
        <v>0</v>
      </c>
      <c r="AM84" s="38">
        <f t="shared" si="13"/>
        <v>0</v>
      </c>
      <c r="AO84" s="104"/>
    </row>
    <row r="85" spans="1:41" ht="15" customHeight="1" x14ac:dyDescent="0.2">
      <c r="A85" s="93" t="s">
        <v>316</v>
      </c>
      <c r="B85" s="3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3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302">
        <f t="shared" si="11"/>
        <v>0</v>
      </c>
      <c r="AK85" s="38">
        <f t="shared" si="8"/>
        <v>0</v>
      </c>
      <c r="AL85" s="38">
        <f t="shared" si="12"/>
        <v>0</v>
      </c>
      <c r="AM85" s="38">
        <f t="shared" si="13"/>
        <v>0</v>
      </c>
    </row>
    <row r="86" spans="1:41" ht="15" customHeight="1" x14ac:dyDescent="0.2">
      <c r="A86" s="93" t="s">
        <v>361</v>
      </c>
      <c r="B86" s="3"/>
      <c r="C86" s="3"/>
      <c r="D86" s="145"/>
      <c r="E86" s="145"/>
      <c r="F86" s="145"/>
      <c r="G86" s="188"/>
      <c r="H86" s="3"/>
      <c r="I86" s="145"/>
      <c r="J86" s="3"/>
      <c r="K86" s="3"/>
      <c r="L86" s="145"/>
      <c r="M86" s="3"/>
      <c r="N86" s="3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302">
        <f t="shared" si="11"/>
        <v>0</v>
      </c>
      <c r="AK86" s="38">
        <f t="shared" si="8"/>
        <v>0</v>
      </c>
      <c r="AL86" s="38">
        <f t="shared" si="12"/>
        <v>0</v>
      </c>
      <c r="AM86" s="38">
        <f t="shared" si="13"/>
        <v>0</v>
      </c>
    </row>
    <row r="87" spans="1:41" ht="15" customHeight="1" x14ac:dyDescent="0.2">
      <c r="A87" s="93" t="s">
        <v>451</v>
      </c>
      <c r="B87" s="93"/>
      <c r="C87" s="3"/>
      <c r="D87" s="145"/>
      <c r="E87" s="145"/>
      <c r="F87" s="145"/>
      <c r="G87" s="3"/>
      <c r="H87" s="3"/>
      <c r="I87" s="3"/>
      <c r="J87" s="145"/>
      <c r="K87" s="3"/>
      <c r="L87" s="145"/>
      <c r="M87" s="3"/>
      <c r="N87" s="3"/>
      <c r="O87" s="3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302">
        <f t="shared" si="11"/>
        <v>0</v>
      </c>
      <c r="AK87" s="38">
        <f t="shared" si="8"/>
        <v>0</v>
      </c>
      <c r="AL87" s="38">
        <f t="shared" si="12"/>
        <v>0</v>
      </c>
      <c r="AM87" s="80">
        <f t="shared" si="13"/>
        <v>0</v>
      </c>
    </row>
    <row r="88" spans="1:41" ht="15" customHeight="1" x14ac:dyDescent="0.2">
      <c r="A88" s="93" t="s">
        <v>306</v>
      </c>
      <c r="B88" s="3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3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302">
        <f t="shared" si="11"/>
        <v>0</v>
      </c>
      <c r="AK88" s="38">
        <f t="shared" si="8"/>
        <v>0</v>
      </c>
      <c r="AL88" s="38">
        <f t="shared" si="12"/>
        <v>0</v>
      </c>
      <c r="AM88" s="38">
        <f t="shared" si="13"/>
        <v>0</v>
      </c>
    </row>
    <row r="91" spans="1:41" x14ac:dyDescent="0.2">
      <c r="E91" s="105"/>
      <c r="G91" s="394" t="s">
        <v>161</v>
      </c>
      <c r="H91" s="394"/>
      <c r="I91" s="394"/>
      <c r="J91" s="394"/>
      <c r="K91" s="394"/>
      <c r="L91" s="394"/>
    </row>
    <row r="92" spans="1:41" x14ac:dyDescent="0.2">
      <c r="E92" s="335" t="s">
        <v>152</v>
      </c>
      <c r="G92" s="5" t="s">
        <v>160</v>
      </c>
    </row>
  </sheetData>
  <sortState xmlns:xlrd2="http://schemas.microsoft.com/office/spreadsheetml/2017/richdata2" ref="A3:AM55">
    <sortCondition descending="1" ref="AK3:AK55"/>
    <sortCondition descending="1" ref="AJ3:AJ55"/>
  </sortState>
  <mergeCells count="16">
    <mergeCell ref="G91:L91"/>
    <mergeCell ref="AL1:AL2"/>
    <mergeCell ref="AM1:AM2"/>
    <mergeCell ref="AJ1:AJ2"/>
    <mergeCell ref="C1:E1"/>
    <mergeCell ref="F1:H1"/>
    <mergeCell ref="I1:K1"/>
    <mergeCell ref="L1:N1"/>
    <mergeCell ref="O1:Q1"/>
    <mergeCell ref="R1:T1"/>
    <mergeCell ref="U1:W1"/>
    <mergeCell ref="X1:Z1"/>
    <mergeCell ref="AA1:AC1"/>
    <mergeCell ref="AD1:AF1"/>
    <mergeCell ref="AG1:AI1"/>
    <mergeCell ref="AK1:AK2"/>
  </mergeCells>
  <phoneticPr fontId="3" type="noConversion"/>
  <pageMargins left="0.2" right="0.2" top="0.75" bottom="0.75" header="0.3" footer="0.3"/>
  <pageSetup scale="61" fitToHeight="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0"/>
  <sheetViews>
    <sheetView workbookViewId="0">
      <selection activeCell="P42" sqref="P42"/>
    </sheetView>
  </sheetViews>
  <sheetFormatPr defaultRowHeight="12.75" x14ac:dyDescent="0.2"/>
  <cols>
    <col min="1" max="1" width="15.7109375" customWidth="1"/>
    <col min="3" max="3" width="9.140625" customWidth="1"/>
    <col min="4" max="4" width="2.28515625" customWidth="1"/>
    <col min="5" max="5" width="12.5703125" customWidth="1"/>
  </cols>
  <sheetData>
    <row r="1" spans="1:5" ht="25.5" x14ac:dyDescent="0.2">
      <c r="B1" s="303" t="s">
        <v>65</v>
      </c>
      <c r="C1" s="304" t="s">
        <v>454</v>
      </c>
      <c r="D1" s="304"/>
    </row>
    <row r="2" spans="1:5" x14ac:dyDescent="0.2">
      <c r="A2" s="288"/>
      <c r="B2" s="38"/>
      <c r="C2" s="305"/>
      <c r="D2" s="300"/>
      <c r="E2" s="1"/>
    </row>
    <row r="3" spans="1:5" x14ac:dyDescent="0.2">
      <c r="A3" s="288"/>
      <c r="B3" s="38"/>
      <c r="C3" s="305"/>
      <c r="D3" s="300"/>
      <c r="E3" s="1"/>
    </row>
    <row r="4" spans="1:5" x14ac:dyDescent="0.2">
      <c r="A4" s="289"/>
      <c r="B4" s="38"/>
      <c r="C4" s="305"/>
      <c r="D4" s="300"/>
      <c r="E4" s="1"/>
    </row>
    <row r="5" spans="1:5" x14ac:dyDescent="0.2">
      <c r="A5" s="288"/>
      <c r="B5" s="38"/>
      <c r="C5" s="305"/>
      <c r="D5" s="300"/>
      <c r="E5" s="1"/>
    </row>
    <row r="6" spans="1:5" x14ac:dyDescent="0.2">
      <c r="A6" s="288"/>
      <c r="B6" s="38"/>
      <c r="C6" s="305"/>
      <c r="D6" s="300"/>
      <c r="E6" s="1"/>
    </row>
    <row r="7" spans="1:5" x14ac:dyDescent="0.2">
      <c r="A7" s="288"/>
      <c r="B7" s="38"/>
      <c r="C7" s="305"/>
      <c r="D7" s="300"/>
      <c r="E7" s="1"/>
    </row>
    <row r="8" spans="1:5" x14ac:dyDescent="0.2">
      <c r="A8" s="288"/>
      <c r="B8" s="38"/>
      <c r="C8" s="305"/>
      <c r="D8" s="300"/>
    </row>
    <row r="9" spans="1:5" x14ac:dyDescent="0.2">
      <c r="A9" s="288"/>
      <c r="B9" s="38"/>
      <c r="C9" s="305"/>
      <c r="D9" s="300"/>
    </row>
    <row r="10" spans="1:5" x14ac:dyDescent="0.2">
      <c r="A10" s="288"/>
      <c r="B10" s="38"/>
      <c r="C10" s="305"/>
      <c r="D10" s="300"/>
    </row>
    <row r="11" spans="1:5" x14ac:dyDescent="0.2">
      <c r="A11" s="288"/>
      <c r="B11" s="38"/>
      <c r="C11" s="305"/>
      <c r="D11" s="300"/>
    </row>
    <row r="12" spans="1:5" x14ac:dyDescent="0.2">
      <c r="A12" s="288"/>
      <c r="B12" s="38"/>
      <c r="C12" s="305"/>
      <c r="D12" s="300"/>
    </row>
    <row r="13" spans="1:5" x14ac:dyDescent="0.2">
      <c r="A13" s="288"/>
      <c r="B13" s="38"/>
      <c r="C13" s="305"/>
      <c r="D13" s="300"/>
    </row>
    <row r="14" spans="1:5" x14ac:dyDescent="0.2">
      <c r="A14" s="288"/>
      <c r="B14" s="38"/>
      <c r="C14" s="305"/>
      <c r="D14" s="300"/>
    </row>
    <row r="15" spans="1:5" x14ac:dyDescent="0.2">
      <c r="A15" s="288"/>
      <c r="B15" s="38"/>
      <c r="C15" s="305"/>
      <c r="D15" s="300"/>
    </row>
    <row r="16" spans="1:5" x14ac:dyDescent="0.2">
      <c r="A16" s="288"/>
      <c r="B16" s="38"/>
      <c r="C16" s="305"/>
      <c r="D16" s="300"/>
    </row>
    <row r="17" spans="1:5" x14ac:dyDescent="0.2">
      <c r="A17" s="288"/>
      <c r="B17" s="38"/>
      <c r="C17" s="305"/>
      <c r="D17" s="300"/>
    </row>
    <row r="18" spans="1:5" x14ac:dyDescent="0.2">
      <c r="A18" s="288"/>
      <c r="B18" s="38"/>
      <c r="C18" s="305"/>
      <c r="D18" s="300"/>
    </row>
    <row r="19" spans="1:5" x14ac:dyDescent="0.2">
      <c r="A19" s="288"/>
      <c r="B19" s="38"/>
      <c r="C19" s="305"/>
      <c r="D19" s="300"/>
    </row>
    <row r="20" spans="1:5" x14ac:dyDescent="0.2">
      <c r="A20" s="288"/>
      <c r="B20" s="38"/>
      <c r="C20" s="305"/>
      <c r="D20" s="300"/>
    </row>
    <row r="21" spans="1:5" x14ac:dyDescent="0.2">
      <c r="A21" s="288"/>
      <c r="B21" s="38"/>
      <c r="C21" s="305"/>
      <c r="D21" s="300"/>
    </row>
    <row r="22" spans="1:5" x14ac:dyDescent="0.2">
      <c r="A22" s="288"/>
      <c r="B22" s="38"/>
      <c r="C22" s="305"/>
      <c r="D22" s="300"/>
    </row>
    <row r="23" spans="1:5" x14ac:dyDescent="0.2">
      <c r="A23" s="288"/>
      <c r="B23" s="38"/>
      <c r="C23" s="305"/>
      <c r="D23" s="300"/>
    </row>
    <row r="24" spans="1:5" x14ac:dyDescent="0.2">
      <c r="A24" s="288"/>
      <c r="B24" s="38"/>
      <c r="C24" s="305"/>
      <c r="D24" s="300"/>
    </row>
    <row r="25" spans="1:5" x14ac:dyDescent="0.2">
      <c r="A25" s="288"/>
      <c r="B25" s="38"/>
      <c r="C25" s="305"/>
      <c r="D25" s="300"/>
    </row>
    <row r="26" spans="1:5" x14ac:dyDescent="0.2">
      <c r="A26" s="288"/>
      <c r="B26" s="38"/>
      <c r="C26" s="305"/>
      <c r="D26" s="300"/>
    </row>
    <row r="27" spans="1:5" x14ac:dyDescent="0.2">
      <c r="A27" s="288"/>
      <c r="B27" s="38"/>
      <c r="C27" s="305"/>
      <c r="D27" s="300"/>
    </row>
    <row r="28" spans="1:5" x14ac:dyDescent="0.2">
      <c r="A28" s="288"/>
      <c r="B28" s="38"/>
      <c r="C28" s="305"/>
      <c r="D28" s="300"/>
    </row>
    <row r="29" spans="1:5" x14ac:dyDescent="0.2">
      <c r="A29" s="288"/>
      <c r="B29" s="38"/>
      <c r="C29" s="305"/>
      <c r="D29" s="300"/>
      <c r="E29" s="306"/>
    </row>
    <row r="30" spans="1:5" x14ac:dyDescent="0.2">
      <c r="A30" s="288"/>
      <c r="B30" s="80"/>
      <c r="C30" s="305"/>
      <c r="D30" s="300"/>
      <c r="E30" s="306"/>
    </row>
    <row r="31" spans="1:5" x14ac:dyDescent="0.2">
      <c r="A31" s="288"/>
      <c r="B31" s="38"/>
      <c r="C31" s="305"/>
      <c r="D31" s="300"/>
      <c r="E31" s="306"/>
    </row>
    <row r="32" spans="1:5" x14ac:dyDescent="0.2">
      <c r="A32" s="93"/>
      <c r="B32" s="38"/>
      <c r="C32" s="305"/>
      <c r="D32" s="300"/>
      <c r="E32" s="306"/>
    </row>
    <row r="33" spans="1:5" x14ac:dyDescent="0.2">
      <c r="A33" s="288"/>
      <c r="B33" s="38"/>
      <c r="C33" s="305"/>
      <c r="D33" s="300"/>
      <c r="E33" s="306"/>
    </row>
    <row r="34" spans="1:5" x14ac:dyDescent="0.2">
      <c r="A34" s="288"/>
      <c r="B34" s="80"/>
      <c r="C34" s="305"/>
      <c r="D34" s="300"/>
      <c r="E34" s="306"/>
    </row>
    <row r="35" spans="1:5" x14ac:dyDescent="0.2">
      <c r="A35" s="288"/>
      <c r="B35" s="38"/>
      <c r="C35" s="305"/>
      <c r="D35" s="300"/>
      <c r="E35" s="306"/>
    </row>
    <row r="36" spans="1:5" x14ac:dyDescent="0.2">
      <c r="A36" s="288"/>
      <c r="B36" s="38"/>
      <c r="C36" s="305"/>
      <c r="D36" s="300"/>
      <c r="E36" s="306"/>
    </row>
    <row r="37" spans="1:5" x14ac:dyDescent="0.2">
      <c r="A37" s="288"/>
      <c r="B37" s="38"/>
      <c r="C37" s="305"/>
      <c r="D37" s="300"/>
      <c r="E37" s="306"/>
    </row>
    <row r="38" spans="1:5" x14ac:dyDescent="0.2">
      <c r="A38" s="288"/>
      <c r="B38" s="38"/>
      <c r="C38" s="305"/>
      <c r="D38" s="300"/>
      <c r="E38" s="306"/>
    </row>
    <row r="39" spans="1:5" x14ac:dyDescent="0.2">
      <c r="A39" s="288"/>
      <c r="B39" s="38"/>
      <c r="C39" s="305"/>
      <c r="D39" s="300"/>
      <c r="E39" s="306"/>
    </row>
    <row r="40" spans="1:5" x14ac:dyDescent="0.2">
      <c r="A40" s="288"/>
      <c r="B40" s="38"/>
      <c r="C40" s="305"/>
      <c r="D40" s="300"/>
      <c r="E40" s="306"/>
    </row>
    <row r="41" spans="1:5" x14ac:dyDescent="0.2">
      <c r="A41" s="288"/>
      <c r="B41" s="38"/>
      <c r="C41" s="305"/>
      <c r="D41" s="300"/>
      <c r="E41" s="306"/>
    </row>
    <row r="42" spans="1:5" x14ac:dyDescent="0.2">
      <c r="A42" s="288"/>
      <c r="B42" s="38"/>
      <c r="C42" s="305"/>
      <c r="D42" s="300"/>
      <c r="E42" s="306"/>
    </row>
    <row r="43" spans="1:5" x14ac:dyDescent="0.2">
      <c r="A43" s="288"/>
      <c r="B43" s="38"/>
      <c r="C43" s="305"/>
      <c r="D43" s="300"/>
      <c r="E43" s="306"/>
    </row>
    <row r="44" spans="1:5" x14ac:dyDescent="0.2">
      <c r="A44" s="288"/>
      <c r="B44" s="38"/>
      <c r="C44" s="305"/>
      <c r="D44" s="300"/>
      <c r="E44" s="306"/>
    </row>
    <row r="45" spans="1:5" x14ac:dyDescent="0.2">
      <c r="A45" s="288"/>
      <c r="B45" s="38"/>
      <c r="C45" s="305"/>
      <c r="D45" s="300"/>
      <c r="E45" s="306"/>
    </row>
    <row r="46" spans="1:5" x14ac:dyDescent="0.2">
      <c r="A46" s="288"/>
      <c r="B46" s="38"/>
      <c r="C46" s="305"/>
      <c r="D46" s="300"/>
      <c r="E46" s="306"/>
    </row>
    <row r="47" spans="1:5" x14ac:dyDescent="0.2">
      <c r="A47" s="288"/>
      <c r="B47" s="38"/>
      <c r="C47" s="305"/>
      <c r="D47" s="300"/>
      <c r="E47" s="306"/>
    </row>
    <row r="48" spans="1:5" x14ac:dyDescent="0.2">
      <c r="A48" s="288"/>
      <c r="B48" s="38"/>
      <c r="C48" s="305"/>
      <c r="D48" s="300"/>
      <c r="E48" s="306"/>
    </row>
    <row r="49" spans="1:5" x14ac:dyDescent="0.2">
      <c r="A49" s="288"/>
      <c r="B49" s="38"/>
      <c r="C49" s="305"/>
      <c r="D49" s="300"/>
      <c r="E49" s="306"/>
    </row>
    <row r="50" spans="1:5" x14ac:dyDescent="0.2">
      <c r="A50" s="288"/>
      <c r="B50" s="38"/>
      <c r="C50" s="305"/>
      <c r="D50" s="300"/>
      <c r="E50" s="306"/>
    </row>
  </sheetData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35"/>
  <sheetViews>
    <sheetView topLeftCell="A3" zoomScale="86" zoomScaleNormal="86" workbookViewId="0">
      <selection activeCell="C44" sqref="C44"/>
    </sheetView>
  </sheetViews>
  <sheetFormatPr defaultRowHeight="12.75" x14ac:dyDescent="0.2"/>
  <cols>
    <col min="1" max="1" width="35.140625" customWidth="1"/>
    <col min="2" max="2" width="17.85546875" customWidth="1"/>
    <col min="3" max="3" width="11" customWidth="1"/>
    <col min="5" max="5" width="12" customWidth="1"/>
    <col min="6" max="6" width="3.140625" customWidth="1"/>
    <col min="7" max="7" width="35.7109375" customWidth="1"/>
    <col min="8" max="8" width="15.85546875" customWidth="1"/>
    <col min="9" max="9" width="10.42578125" customWidth="1"/>
    <col min="14" max="14" width="16.7109375" customWidth="1"/>
  </cols>
  <sheetData>
    <row r="1" spans="1:9" ht="16.5" thickBot="1" x14ac:dyDescent="0.3">
      <c r="A1" s="140" t="s">
        <v>551</v>
      </c>
      <c r="B1" s="319" t="s">
        <v>465</v>
      </c>
      <c r="C1" s="318" t="s">
        <v>97</v>
      </c>
      <c r="D1" s="139" t="s">
        <v>98</v>
      </c>
      <c r="E1" s="139" t="s">
        <v>157</v>
      </c>
      <c r="F1" s="141"/>
      <c r="G1" s="345" t="s">
        <v>466</v>
      </c>
      <c r="H1" s="342" t="s">
        <v>519</v>
      </c>
    </row>
    <row r="2" spans="1:9" ht="15.75" x14ac:dyDescent="0.25">
      <c r="A2" s="332" t="s">
        <v>337</v>
      </c>
      <c r="B2" s="346"/>
      <c r="C2" s="336">
        <v>25</v>
      </c>
      <c r="D2" s="336">
        <v>1</v>
      </c>
      <c r="E2" s="337" t="s">
        <v>290</v>
      </c>
      <c r="F2" s="332"/>
      <c r="G2" s="347" t="s">
        <v>269</v>
      </c>
      <c r="H2" s="361" t="s">
        <v>520</v>
      </c>
      <c r="I2" s="101"/>
    </row>
    <row r="3" spans="1:9" ht="15.75" x14ac:dyDescent="0.25">
      <c r="A3" s="332" t="s">
        <v>215</v>
      </c>
      <c r="B3" s="332"/>
      <c r="C3" s="336">
        <v>25</v>
      </c>
      <c r="D3" s="336">
        <v>1</v>
      </c>
      <c r="E3" s="337" t="s">
        <v>290</v>
      </c>
      <c r="F3" s="332"/>
      <c r="G3" s="348"/>
      <c r="H3" s="361" t="s">
        <v>521</v>
      </c>
      <c r="I3" s="101"/>
    </row>
    <row r="4" spans="1:9" ht="15.75" x14ac:dyDescent="0.25">
      <c r="A4" s="332" t="s">
        <v>517</v>
      </c>
      <c r="B4" s="332"/>
      <c r="C4" s="330">
        <v>35</v>
      </c>
      <c r="D4" s="330">
        <v>2</v>
      </c>
      <c r="E4" s="331" t="s">
        <v>317</v>
      </c>
      <c r="F4" s="332"/>
      <c r="G4" s="349" t="s">
        <v>518</v>
      </c>
      <c r="H4" s="361" t="s">
        <v>522</v>
      </c>
      <c r="I4" s="101"/>
    </row>
    <row r="5" spans="1:9" ht="15.75" x14ac:dyDescent="0.25">
      <c r="A5" s="332" t="s">
        <v>515</v>
      </c>
      <c r="B5" s="332"/>
      <c r="C5" s="330">
        <v>25</v>
      </c>
      <c r="D5" s="330">
        <v>1</v>
      </c>
      <c r="E5" s="331" t="s">
        <v>290</v>
      </c>
      <c r="F5" s="332"/>
      <c r="G5" s="349" t="s">
        <v>516</v>
      </c>
      <c r="H5" s="330"/>
      <c r="I5" s="101"/>
    </row>
    <row r="6" spans="1:9" ht="15.75" x14ac:dyDescent="0.25">
      <c r="A6" s="332" t="s">
        <v>164</v>
      </c>
      <c r="B6" s="332"/>
      <c r="C6" s="330">
        <v>25</v>
      </c>
      <c r="D6" s="330">
        <v>1</v>
      </c>
      <c r="E6" s="331" t="s">
        <v>290</v>
      </c>
      <c r="F6" s="332"/>
      <c r="G6" s="350" t="s">
        <v>165</v>
      </c>
      <c r="H6" s="361" t="s">
        <v>523</v>
      </c>
      <c r="I6" s="101"/>
    </row>
    <row r="7" spans="1:9" ht="15.75" x14ac:dyDescent="0.25">
      <c r="A7" s="332" t="s">
        <v>367</v>
      </c>
      <c r="B7" s="332"/>
      <c r="C7" s="330">
        <v>25</v>
      </c>
      <c r="D7" s="330">
        <v>1</v>
      </c>
      <c r="E7" s="331" t="s">
        <v>290</v>
      </c>
      <c r="F7" s="332"/>
      <c r="G7" s="349" t="s">
        <v>368</v>
      </c>
      <c r="H7" s="330"/>
      <c r="I7" s="101"/>
    </row>
    <row r="8" spans="1:9" ht="15.75" x14ac:dyDescent="0.25">
      <c r="A8" s="332" t="s">
        <v>525</v>
      </c>
      <c r="B8" s="332"/>
      <c r="C8" s="330">
        <v>25</v>
      </c>
      <c r="D8" s="330">
        <v>1</v>
      </c>
      <c r="E8" s="331" t="s">
        <v>290</v>
      </c>
      <c r="F8" s="332"/>
      <c r="G8" s="348"/>
      <c r="H8" s="330"/>
      <c r="I8" s="101"/>
    </row>
    <row r="9" spans="1:9" ht="15.75" x14ac:dyDescent="0.25">
      <c r="A9" s="332" t="s">
        <v>166</v>
      </c>
      <c r="B9" s="332"/>
      <c r="C9" s="330">
        <v>25</v>
      </c>
      <c r="D9" s="330">
        <v>1</v>
      </c>
      <c r="E9" s="331" t="s">
        <v>290</v>
      </c>
      <c r="F9" s="332"/>
      <c r="G9" s="350" t="s">
        <v>242</v>
      </c>
      <c r="H9" s="361" t="s">
        <v>524</v>
      </c>
      <c r="I9" s="101"/>
    </row>
    <row r="10" spans="1:9" ht="15.75" x14ac:dyDescent="0.25">
      <c r="A10" s="332" t="s">
        <v>167</v>
      </c>
      <c r="B10" s="332"/>
      <c r="C10" s="330">
        <v>25</v>
      </c>
      <c r="D10" s="330">
        <v>1</v>
      </c>
      <c r="E10" s="331" t="s">
        <v>290</v>
      </c>
      <c r="F10" s="332"/>
      <c r="G10" s="347" t="s">
        <v>270</v>
      </c>
      <c r="H10" s="361" t="s">
        <v>526</v>
      </c>
      <c r="I10" s="101"/>
    </row>
    <row r="11" spans="1:9" ht="15.75" x14ac:dyDescent="0.25">
      <c r="A11" s="332" t="s">
        <v>328</v>
      </c>
      <c r="B11" s="332"/>
      <c r="C11" s="330">
        <v>25</v>
      </c>
      <c r="D11" s="330">
        <v>1</v>
      </c>
      <c r="E11" s="331" t="s">
        <v>290</v>
      </c>
      <c r="F11" s="332"/>
      <c r="G11" s="349" t="s">
        <v>356</v>
      </c>
      <c r="H11" s="361" t="s">
        <v>527</v>
      </c>
      <c r="I11" s="101"/>
    </row>
    <row r="12" spans="1:9" ht="15.75" x14ac:dyDescent="0.25">
      <c r="A12" s="332" t="s">
        <v>168</v>
      </c>
      <c r="B12" s="332"/>
      <c r="C12" s="330">
        <v>25</v>
      </c>
      <c r="D12" s="330">
        <v>1</v>
      </c>
      <c r="E12" s="331" t="s">
        <v>290</v>
      </c>
      <c r="F12" s="332"/>
      <c r="G12" s="350" t="s">
        <v>169</v>
      </c>
      <c r="H12" s="361" t="s">
        <v>528</v>
      </c>
      <c r="I12" s="101"/>
    </row>
    <row r="13" spans="1:9" ht="15.75" x14ac:dyDescent="0.25">
      <c r="A13" s="332" t="s">
        <v>570</v>
      </c>
      <c r="B13" s="332"/>
      <c r="C13" s="330">
        <v>25</v>
      </c>
      <c r="D13" s="330">
        <v>1</v>
      </c>
      <c r="E13" s="331" t="s">
        <v>290</v>
      </c>
      <c r="F13" s="332"/>
      <c r="G13" s="359" t="s">
        <v>571</v>
      </c>
      <c r="H13" s="361"/>
      <c r="I13" s="101"/>
    </row>
    <row r="14" spans="1:9" ht="15.75" x14ac:dyDescent="0.25">
      <c r="A14" s="332" t="s">
        <v>609</v>
      </c>
      <c r="B14" s="332"/>
      <c r="C14" s="330">
        <v>25</v>
      </c>
      <c r="D14" s="330">
        <v>1</v>
      </c>
      <c r="E14" s="331" t="s">
        <v>290</v>
      </c>
      <c r="F14" s="332"/>
      <c r="G14" s="359"/>
      <c r="H14" s="361"/>
      <c r="I14" s="101" t="s">
        <v>610</v>
      </c>
    </row>
    <row r="15" spans="1:9" ht="15.75" x14ac:dyDescent="0.25">
      <c r="A15" s="332" t="s">
        <v>345</v>
      </c>
      <c r="B15" s="332" t="s">
        <v>462</v>
      </c>
      <c r="C15" s="330">
        <v>35</v>
      </c>
      <c r="D15" s="330">
        <v>2</v>
      </c>
      <c r="E15" s="331" t="s">
        <v>317</v>
      </c>
      <c r="F15" s="330"/>
      <c r="G15" s="350" t="s">
        <v>357</v>
      </c>
      <c r="H15" s="361" t="s">
        <v>529</v>
      </c>
      <c r="I15" s="101"/>
    </row>
    <row r="16" spans="1:9" ht="15.75" x14ac:dyDescent="0.25">
      <c r="A16" s="332" t="s">
        <v>331</v>
      </c>
      <c r="B16" s="332"/>
      <c r="C16" s="330">
        <v>25</v>
      </c>
      <c r="D16" s="330">
        <v>1</v>
      </c>
      <c r="E16" s="331" t="s">
        <v>290</v>
      </c>
      <c r="F16" s="332"/>
      <c r="G16" s="349" t="s">
        <v>460</v>
      </c>
      <c r="H16" s="361" t="s">
        <v>530</v>
      </c>
      <c r="I16" s="101"/>
    </row>
    <row r="17" spans="1:15" ht="15.75" x14ac:dyDescent="0.25">
      <c r="A17" s="332" t="s">
        <v>599</v>
      </c>
      <c r="B17" s="332"/>
      <c r="C17" s="330">
        <v>25</v>
      </c>
      <c r="D17" s="330"/>
      <c r="E17" s="331" t="s">
        <v>290</v>
      </c>
      <c r="F17" s="332"/>
      <c r="G17" s="349"/>
      <c r="H17" s="361"/>
      <c r="I17" s="101"/>
    </row>
    <row r="18" spans="1:15" ht="15.75" x14ac:dyDescent="0.25">
      <c r="A18" s="332" t="s">
        <v>176</v>
      </c>
      <c r="B18" s="332" t="s">
        <v>463</v>
      </c>
      <c r="C18" s="330">
        <v>25</v>
      </c>
      <c r="D18" s="330">
        <v>1</v>
      </c>
      <c r="E18" s="331" t="s">
        <v>290</v>
      </c>
      <c r="F18" s="332"/>
      <c r="G18" s="350" t="s">
        <v>273</v>
      </c>
      <c r="H18" s="330" t="s">
        <v>549</v>
      </c>
      <c r="I18" s="101"/>
    </row>
    <row r="19" spans="1:15" ht="15.75" x14ac:dyDescent="0.25">
      <c r="A19" s="332" t="s">
        <v>217</v>
      </c>
      <c r="B19" s="332"/>
      <c r="C19" s="330">
        <v>25</v>
      </c>
      <c r="D19" s="330">
        <v>1</v>
      </c>
      <c r="E19" s="331" t="s">
        <v>290</v>
      </c>
      <c r="F19" s="332"/>
      <c r="G19" s="350" t="s">
        <v>250</v>
      </c>
      <c r="H19" s="330"/>
      <c r="I19" s="101" t="s">
        <v>550</v>
      </c>
    </row>
    <row r="20" spans="1:15" ht="15.75" x14ac:dyDescent="0.25">
      <c r="A20" s="332" t="s">
        <v>344</v>
      </c>
      <c r="B20" s="332"/>
      <c r="C20" s="330">
        <v>25</v>
      </c>
      <c r="D20" s="330">
        <v>1</v>
      </c>
      <c r="E20" s="331" t="s">
        <v>290</v>
      </c>
      <c r="F20" s="332"/>
      <c r="G20" s="349" t="s">
        <v>351</v>
      </c>
      <c r="H20" s="361" t="s">
        <v>531</v>
      </c>
      <c r="I20" s="101"/>
    </row>
    <row r="21" spans="1:15" ht="15.75" x14ac:dyDescent="0.25">
      <c r="A21" s="332" t="s">
        <v>333</v>
      </c>
      <c r="B21" s="332"/>
      <c r="C21" s="330">
        <v>25</v>
      </c>
      <c r="D21" s="330">
        <v>1</v>
      </c>
      <c r="E21" s="331" t="s">
        <v>290</v>
      </c>
      <c r="F21" s="332"/>
      <c r="G21" s="350" t="s">
        <v>292</v>
      </c>
      <c r="H21" s="361" t="s">
        <v>532</v>
      </c>
      <c r="I21" s="101"/>
    </row>
    <row r="22" spans="1:15" ht="15.75" x14ac:dyDescent="0.25">
      <c r="A22" s="332" t="s">
        <v>332</v>
      </c>
      <c r="B22" s="332"/>
      <c r="C22" s="330">
        <v>25</v>
      </c>
      <c r="D22" s="330">
        <v>1</v>
      </c>
      <c r="E22" s="331" t="s">
        <v>290</v>
      </c>
      <c r="F22" s="332"/>
      <c r="G22" s="350" t="s">
        <v>293</v>
      </c>
      <c r="H22" s="361" t="s">
        <v>533</v>
      </c>
      <c r="I22" s="101"/>
    </row>
    <row r="23" spans="1:15" ht="15.75" x14ac:dyDescent="0.25">
      <c r="A23" s="332" t="s">
        <v>572</v>
      </c>
      <c r="B23" s="332"/>
      <c r="C23" s="330">
        <v>25</v>
      </c>
      <c r="D23" s="330"/>
      <c r="E23" s="331"/>
      <c r="F23" s="332"/>
      <c r="G23" s="360" t="s">
        <v>573</v>
      </c>
      <c r="H23" s="361"/>
      <c r="I23" s="101"/>
    </row>
    <row r="24" spans="1:15" ht="18" x14ac:dyDescent="0.25">
      <c r="A24" s="332" t="s">
        <v>329</v>
      </c>
      <c r="B24" s="332"/>
      <c r="C24" s="330">
        <v>25</v>
      </c>
      <c r="D24" s="330">
        <v>1</v>
      </c>
      <c r="E24" s="331" t="s">
        <v>290</v>
      </c>
      <c r="F24" s="332"/>
      <c r="G24" s="350" t="s">
        <v>294</v>
      </c>
      <c r="H24" s="361" t="s">
        <v>534</v>
      </c>
      <c r="I24" s="101"/>
      <c r="M24" s="202"/>
      <c r="O24" s="202"/>
    </row>
    <row r="25" spans="1:15" ht="18" x14ac:dyDescent="0.25">
      <c r="A25" s="332" t="s">
        <v>199</v>
      </c>
      <c r="B25" s="332"/>
      <c r="C25" s="330">
        <v>25</v>
      </c>
      <c r="D25" s="330">
        <v>1</v>
      </c>
      <c r="E25" s="331" t="s">
        <v>290</v>
      </c>
      <c r="F25" s="332"/>
      <c r="G25" s="350" t="s">
        <v>254</v>
      </c>
      <c r="H25" s="330"/>
      <c r="I25" s="101"/>
      <c r="M25" s="202"/>
      <c r="O25" s="202"/>
    </row>
    <row r="26" spans="1:15" ht="18" x14ac:dyDescent="0.25">
      <c r="A26" s="332" t="s">
        <v>621</v>
      </c>
      <c r="B26" s="332"/>
      <c r="C26" s="330">
        <v>25</v>
      </c>
      <c r="D26" s="330">
        <v>1</v>
      </c>
      <c r="E26" s="331" t="s">
        <v>290</v>
      </c>
      <c r="F26" s="332"/>
      <c r="G26" s="350"/>
      <c r="H26" s="330"/>
      <c r="I26" s="101" t="s">
        <v>622</v>
      </c>
      <c r="M26" s="202"/>
      <c r="O26" s="202"/>
    </row>
    <row r="27" spans="1:15" ht="18" x14ac:dyDescent="0.25">
      <c r="A27" s="332" t="s">
        <v>336</v>
      </c>
      <c r="B27" s="332"/>
      <c r="C27" s="330">
        <v>25</v>
      </c>
      <c r="D27" s="330">
        <v>1</v>
      </c>
      <c r="E27" s="331" t="s">
        <v>290</v>
      </c>
      <c r="F27" s="332"/>
      <c r="G27" s="350" t="s">
        <v>260</v>
      </c>
      <c r="H27" s="330"/>
      <c r="I27" s="101" t="s">
        <v>550</v>
      </c>
      <c r="M27" s="202"/>
    </row>
    <row r="28" spans="1:15" ht="15.75" x14ac:dyDescent="0.25">
      <c r="A28" s="351" t="s">
        <v>181</v>
      </c>
      <c r="B28" s="332"/>
      <c r="C28" s="330">
        <v>25</v>
      </c>
      <c r="D28" s="330">
        <v>1</v>
      </c>
      <c r="E28" s="331" t="s">
        <v>290</v>
      </c>
      <c r="F28" s="332"/>
      <c r="G28" s="347" t="s">
        <v>278</v>
      </c>
      <c r="H28" s="361" t="s">
        <v>535</v>
      </c>
      <c r="I28" s="101"/>
    </row>
    <row r="29" spans="1:15" ht="15.75" x14ac:dyDescent="0.25">
      <c r="A29" s="351" t="s">
        <v>182</v>
      </c>
      <c r="B29" s="332"/>
      <c r="C29" s="330">
        <v>25</v>
      </c>
      <c r="D29" s="330">
        <v>1</v>
      </c>
      <c r="E29" s="331" t="s">
        <v>290</v>
      </c>
      <c r="F29" s="332"/>
      <c r="G29" s="352" t="s">
        <v>183</v>
      </c>
      <c r="H29" s="361" t="s">
        <v>536</v>
      </c>
      <c r="I29" s="101"/>
    </row>
    <row r="30" spans="1:15" ht="15.75" x14ac:dyDescent="0.25">
      <c r="A30" s="351" t="s">
        <v>597</v>
      </c>
      <c r="B30" s="332"/>
      <c r="C30" s="330"/>
      <c r="D30" s="330"/>
      <c r="E30" s="331"/>
      <c r="F30" s="332"/>
      <c r="G30" s="352" t="s">
        <v>428</v>
      </c>
      <c r="H30" s="361"/>
      <c r="I30" s="101" t="s">
        <v>600</v>
      </c>
    </row>
    <row r="31" spans="1:15" ht="15.75" x14ac:dyDescent="0.25">
      <c r="A31" s="332" t="s">
        <v>200</v>
      </c>
      <c r="B31" s="332"/>
      <c r="C31" s="330">
        <v>25</v>
      </c>
      <c r="D31" s="330">
        <v>1</v>
      </c>
      <c r="E31" s="331" t="s">
        <v>290</v>
      </c>
      <c r="F31" s="332"/>
      <c r="G31" s="347" t="s">
        <v>279</v>
      </c>
      <c r="H31" s="361" t="s">
        <v>537</v>
      </c>
      <c r="I31" s="101"/>
    </row>
    <row r="32" spans="1:15" ht="15.75" x14ac:dyDescent="0.25">
      <c r="A32" s="332" t="s">
        <v>341</v>
      </c>
      <c r="B32" s="332"/>
      <c r="C32" s="330">
        <v>25</v>
      </c>
      <c r="D32" s="330">
        <v>1</v>
      </c>
      <c r="E32" s="331" t="s">
        <v>290</v>
      </c>
      <c r="F32" s="332"/>
      <c r="G32" s="349" t="s">
        <v>461</v>
      </c>
      <c r="H32" s="361" t="s">
        <v>538</v>
      </c>
      <c r="I32" s="101"/>
    </row>
    <row r="33" spans="1:9" ht="15.75" x14ac:dyDescent="0.25">
      <c r="A33" s="332" t="s">
        <v>184</v>
      </c>
      <c r="B33" s="332"/>
      <c r="C33" s="330">
        <v>25</v>
      </c>
      <c r="D33" s="330">
        <v>1</v>
      </c>
      <c r="E33" s="331" t="s">
        <v>290</v>
      </c>
      <c r="F33" s="332"/>
      <c r="G33" s="352" t="s">
        <v>185</v>
      </c>
      <c r="H33" s="361" t="s">
        <v>539</v>
      </c>
      <c r="I33" s="101"/>
    </row>
    <row r="34" spans="1:9" ht="15.75" x14ac:dyDescent="0.25">
      <c r="A34" s="332" t="s">
        <v>542</v>
      </c>
      <c r="B34" s="332"/>
      <c r="C34" s="330">
        <v>25</v>
      </c>
      <c r="D34" s="330">
        <v>1</v>
      </c>
      <c r="E34" s="331" t="s">
        <v>290</v>
      </c>
      <c r="F34" s="332"/>
      <c r="G34" s="349" t="s">
        <v>541</v>
      </c>
      <c r="H34" s="361" t="s">
        <v>540</v>
      </c>
      <c r="I34" s="101"/>
    </row>
    <row r="35" spans="1:9" ht="15.75" x14ac:dyDescent="0.25">
      <c r="A35" s="332" t="s">
        <v>325</v>
      </c>
      <c r="B35" s="332"/>
      <c r="C35" s="330">
        <v>25</v>
      </c>
      <c r="D35" s="330">
        <v>1</v>
      </c>
      <c r="E35" s="331" t="s">
        <v>290</v>
      </c>
      <c r="F35" s="332"/>
      <c r="G35" s="350" t="s">
        <v>203</v>
      </c>
      <c r="H35" s="361" t="s">
        <v>543</v>
      </c>
      <c r="I35" s="101"/>
    </row>
    <row r="36" spans="1:9" ht="15.75" x14ac:dyDescent="0.25">
      <c r="A36" s="353" t="s">
        <v>188</v>
      </c>
      <c r="B36" s="332"/>
      <c r="C36" s="330">
        <v>25</v>
      </c>
      <c r="D36" s="330">
        <v>1</v>
      </c>
      <c r="E36" s="331" t="s">
        <v>290</v>
      </c>
      <c r="F36" s="332"/>
      <c r="G36" s="347" t="s">
        <v>280</v>
      </c>
      <c r="H36" s="361" t="s">
        <v>544</v>
      </c>
      <c r="I36" s="101"/>
    </row>
    <row r="37" spans="1:9" ht="15.75" x14ac:dyDescent="0.25">
      <c r="A37" s="353" t="s">
        <v>545</v>
      </c>
      <c r="B37" s="332"/>
      <c r="C37" s="330">
        <v>25</v>
      </c>
      <c r="D37" s="330">
        <v>1</v>
      </c>
      <c r="E37" s="331" t="s">
        <v>290</v>
      </c>
      <c r="F37" s="332"/>
      <c r="G37" s="347" t="s">
        <v>546</v>
      </c>
      <c r="H37" s="361"/>
      <c r="I37" s="101"/>
    </row>
    <row r="38" spans="1:9" ht="15.75" x14ac:dyDescent="0.25">
      <c r="A38" s="353" t="s">
        <v>434</v>
      </c>
      <c r="B38" s="332"/>
      <c r="C38" s="330">
        <v>25</v>
      </c>
      <c r="D38" s="330">
        <v>1</v>
      </c>
      <c r="E38" s="331" t="s">
        <v>290</v>
      </c>
      <c r="F38" s="332"/>
      <c r="G38" s="347" t="s">
        <v>438</v>
      </c>
      <c r="H38" s="330"/>
      <c r="I38" s="101"/>
    </row>
    <row r="39" spans="1:9" ht="15.75" x14ac:dyDescent="0.25">
      <c r="A39" s="332" t="s">
        <v>193</v>
      </c>
      <c r="B39" s="332"/>
      <c r="C39" s="330">
        <v>25</v>
      </c>
      <c r="D39" s="330">
        <v>1</v>
      </c>
      <c r="E39" s="331" t="s">
        <v>290</v>
      </c>
      <c r="F39" s="332"/>
      <c r="G39" s="350" t="s">
        <v>194</v>
      </c>
      <c r="H39" s="361" t="s">
        <v>547</v>
      </c>
      <c r="I39" s="101"/>
    </row>
    <row r="40" spans="1:9" ht="15.75" x14ac:dyDescent="0.25">
      <c r="A40" s="351" t="s">
        <v>197</v>
      </c>
      <c r="B40" s="332"/>
      <c r="C40" s="333">
        <v>25</v>
      </c>
      <c r="D40" s="333">
        <v>1</v>
      </c>
      <c r="E40" s="334" t="s">
        <v>290</v>
      </c>
      <c r="F40" s="332"/>
      <c r="G40" s="362" t="s">
        <v>198</v>
      </c>
      <c r="H40" s="361" t="s">
        <v>548</v>
      </c>
      <c r="I40" s="101"/>
    </row>
    <row r="41" spans="1:9" ht="15.75" x14ac:dyDescent="0.25">
      <c r="A41" s="332" t="s">
        <v>612</v>
      </c>
      <c r="B41" s="332"/>
      <c r="C41" s="330"/>
      <c r="D41" s="330">
        <v>2</v>
      </c>
      <c r="E41" s="331" t="s">
        <v>317</v>
      </c>
      <c r="F41" s="330"/>
      <c r="G41" s="349"/>
      <c r="H41" s="373"/>
      <c r="I41" s="101" t="s">
        <v>613</v>
      </c>
    </row>
    <row r="42" spans="1:9" ht="15.75" x14ac:dyDescent="0.25">
      <c r="A42" s="322"/>
      <c r="B42" s="322"/>
      <c r="C42" s="280"/>
      <c r="D42" s="280"/>
      <c r="E42" s="320"/>
      <c r="F42" s="280"/>
      <c r="G42" s="354"/>
      <c r="H42" s="101"/>
      <c r="I42" s="101"/>
    </row>
    <row r="43" spans="1:9" ht="15.75" x14ac:dyDescent="0.25">
      <c r="A43" s="322"/>
      <c r="B43" s="322"/>
      <c r="C43" s="280"/>
      <c r="D43" s="280"/>
      <c r="E43" s="320"/>
      <c r="F43" s="280"/>
      <c r="G43" s="354"/>
      <c r="H43" s="101"/>
      <c r="I43" s="101"/>
    </row>
    <row r="44" spans="1:9" ht="15.75" x14ac:dyDescent="0.25">
      <c r="A44" s="322"/>
      <c r="B44" s="322"/>
      <c r="C44" s="280"/>
      <c r="D44" s="280"/>
      <c r="E44" s="320"/>
      <c r="F44" s="280"/>
      <c r="G44" s="354"/>
      <c r="H44" s="101"/>
      <c r="I44" s="101"/>
    </row>
    <row r="45" spans="1:9" ht="15" x14ac:dyDescent="0.2">
      <c r="A45" s="5"/>
      <c r="B45" s="5"/>
      <c r="C45" s="101"/>
      <c r="D45" s="101"/>
      <c r="E45" s="101"/>
      <c r="F45" s="38"/>
      <c r="G45" s="328"/>
    </row>
    <row r="46" spans="1:9" ht="15.75" x14ac:dyDescent="0.25">
      <c r="A46" s="10" t="s">
        <v>441</v>
      </c>
      <c r="B46" s="5"/>
      <c r="C46" s="101"/>
      <c r="D46" s="101"/>
      <c r="E46" s="101"/>
      <c r="F46" s="38"/>
      <c r="G46" s="328"/>
    </row>
    <row r="47" spans="1:9" x14ac:dyDescent="0.2">
      <c r="A47" s="181"/>
      <c r="B47" s="314"/>
      <c r="C47" s="181"/>
      <c r="D47" s="181"/>
      <c r="E47" s="181"/>
      <c r="F47" s="324"/>
      <c r="G47" s="329"/>
    </row>
    <row r="48" spans="1:9" ht="15.75" x14ac:dyDescent="0.25">
      <c r="A48" s="188" t="s">
        <v>467</v>
      </c>
      <c r="B48" s="93"/>
      <c r="C48" s="280">
        <v>25</v>
      </c>
      <c r="D48" s="280">
        <v>1</v>
      </c>
      <c r="E48" s="320" t="s">
        <v>290</v>
      </c>
      <c r="F48" s="322"/>
      <c r="G48" s="325" t="s">
        <v>470</v>
      </c>
    </row>
    <row r="49" spans="1:7" ht="15.75" x14ac:dyDescent="0.25">
      <c r="A49" s="188" t="s">
        <v>334</v>
      </c>
      <c r="B49" s="93"/>
      <c r="C49" s="280">
        <v>25</v>
      </c>
      <c r="D49" s="280">
        <v>1</v>
      </c>
      <c r="E49" s="320" t="s">
        <v>290</v>
      </c>
      <c r="F49" s="322"/>
      <c r="G49" s="325" t="s">
        <v>354</v>
      </c>
    </row>
    <row r="50" spans="1:7" ht="15.75" x14ac:dyDescent="0.25">
      <c r="A50" s="188" t="s">
        <v>216</v>
      </c>
      <c r="B50" s="93"/>
      <c r="C50" s="280">
        <v>25</v>
      </c>
      <c r="D50" s="280">
        <v>1</v>
      </c>
      <c r="E50" s="320" t="s">
        <v>290</v>
      </c>
      <c r="F50" s="322"/>
      <c r="G50" s="325" t="s">
        <v>240</v>
      </c>
    </row>
    <row r="51" spans="1:7" ht="15" customHeight="1" x14ac:dyDescent="0.2">
      <c r="A51" s="316" t="s">
        <v>204</v>
      </c>
      <c r="B51" s="317" t="s">
        <v>241</v>
      </c>
      <c r="C51" s="295"/>
      <c r="D51" s="295"/>
      <c r="E51" s="321"/>
      <c r="F51" s="295"/>
      <c r="G51" s="313" t="s">
        <v>205</v>
      </c>
    </row>
    <row r="52" spans="1:7" ht="15.75" x14ac:dyDescent="0.25">
      <c r="A52" s="93" t="s">
        <v>338</v>
      </c>
      <c r="B52" s="93"/>
      <c r="C52" s="280">
        <v>25</v>
      </c>
      <c r="D52" s="280">
        <v>1</v>
      </c>
      <c r="E52" s="320" t="s">
        <v>290</v>
      </c>
      <c r="F52" s="322"/>
      <c r="G52" s="325" t="s">
        <v>355</v>
      </c>
    </row>
    <row r="53" spans="1:7" ht="15.75" x14ac:dyDescent="0.25">
      <c r="A53" s="93" t="s">
        <v>340</v>
      </c>
      <c r="B53" s="93"/>
      <c r="C53" s="280">
        <v>25</v>
      </c>
      <c r="D53" s="280">
        <v>1</v>
      </c>
      <c r="E53" s="320" t="s">
        <v>290</v>
      </c>
      <c r="F53" s="322"/>
      <c r="G53" s="341"/>
    </row>
    <row r="54" spans="1:7" ht="15" customHeight="1" x14ac:dyDescent="0.2">
      <c r="A54" s="316" t="s">
        <v>375</v>
      </c>
      <c r="B54" s="315"/>
      <c r="C54" s="295"/>
      <c r="D54" s="295"/>
      <c r="E54" s="321"/>
      <c r="F54" s="295"/>
      <c r="G54" s="313" t="s">
        <v>376</v>
      </c>
    </row>
    <row r="55" spans="1:7" ht="15" customHeight="1" x14ac:dyDescent="0.2">
      <c r="A55" s="316" t="s">
        <v>406</v>
      </c>
      <c r="B55" s="315"/>
      <c r="C55" s="295"/>
      <c r="D55" s="295"/>
      <c r="E55" s="321"/>
      <c r="F55" s="295"/>
      <c r="G55" s="313" t="s">
        <v>411</v>
      </c>
    </row>
    <row r="56" spans="1:7" ht="15" x14ac:dyDescent="0.2">
      <c r="A56" s="93" t="s">
        <v>243</v>
      </c>
      <c r="B56" s="93"/>
      <c r="C56" s="280">
        <v>25</v>
      </c>
      <c r="D56" s="280">
        <v>1</v>
      </c>
      <c r="E56" s="320" t="s">
        <v>290</v>
      </c>
      <c r="F56" s="38"/>
      <c r="G56" s="325" t="s">
        <v>244</v>
      </c>
    </row>
    <row r="57" spans="1:7" ht="15" customHeight="1" x14ac:dyDescent="0.2">
      <c r="A57" s="316" t="s">
        <v>245</v>
      </c>
      <c r="B57" s="315"/>
      <c r="C57" s="295"/>
      <c r="D57" s="295"/>
      <c r="E57" s="321"/>
      <c r="F57" s="295"/>
      <c r="G57" s="325" t="s">
        <v>246</v>
      </c>
    </row>
    <row r="58" spans="1:7" ht="15" customHeight="1" x14ac:dyDescent="0.2">
      <c r="A58" s="316" t="s">
        <v>416</v>
      </c>
      <c r="B58" s="315"/>
      <c r="C58" s="295"/>
      <c r="D58" s="295"/>
      <c r="E58" s="321"/>
      <c r="F58" s="295"/>
      <c r="G58" s="325" t="s">
        <v>420</v>
      </c>
    </row>
    <row r="59" spans="1:7" ht="15" customHeight="1" x14ac:dyDescent="0.2">
      <c r="A59" s="316" t="s">
        <v>391</v>
      </c>
      <c r="B59" s="315"/>
      <c r="C59" s="295"/>
      <c r="D59" s="295"/>
      <c r="E59" s="321"/>
      <c r="F59" s="295"/>
      <c r="G59" s="325" t="s">
        <v>395</v>
      </c>
    </row>
    <row r="60" spans="1:7" ht="15" customHeight="1" x14ac:dyDescent="0.2">
      <c r="A60" s="316" t="s">
        <v>201</v>
      </c>
      <c r="B60" s="315"/>
      <c r="C60" s="295"/>
      <c r="D60" s="295"/>
      <c r="E60" s="321"/>
      <c r="F60" s="295"/>
      <c r="G60" s="313" t="s">
        <v>202</v>
      </c>
    </row>
    <row r="61" spans="1:7" ht="15" customHeight="1" x14ac:dyDescent="0.2">
      <c r="A61" s="316" t="s">
        <v>414</v>
      </c>
      <c r="B61" s="315"/>
      <c r="C61" s="295"/>
      <c r="D61" s="295"/>
      <c r="E61" s="321"/>
      <c r="F61" s="295"/>
      <c r="G61" s="313" t="s">
        <v>418</v>
      </c>
    </row>
    <row r="62" spans="1:7" ht="15" customHeight="1" x14ac:dyDescent="0.2">
      <c r="A62" s="316" t="s">
        <v>207</v>
      </c>
      <c r="B62" s="315"/>
      <c r="C62" s="295"/>
      <c r="D62" s="295"/>
      <c r="E62" s="321"/>
      <c r="F62" s="295"/>
      <c r="G62" s="313" t="s">
        <v>208</v>
      </c>
    </row>
    <row r="63" spans="1:7" ht="15" customHeight="1" x14ac:dyDescent="0.2">
      <c r="A63" s="316" t="s">
        <v>381</v>
      </c>
      <c r="B63" s="315"/>
      <c r="C63" s="295"/>
      <c r="D63" s="295"/>
      <c r="E63" s="321"/>
      <c r="F63" s="295"/>
      <c r="G63" s="313" t="s">
        <v>385</v>
      </c>
    </row>
    <row r="64" spans="1:7" ht="15.75" x14ac:dyDescent="0.25">
      <c r="A64" s="93" t="s">
        <v>486</v>
      </c>
      <c r="B64" s="93"/>
      <c r="C64" s="280">
        <v>25</v>
      </c>
      <c r="D64" s="280">
        <v>1</v>
      </c>
      <c r="E64" s="320" t="s">
        <v>290</v>
      </c>
      <c r="F64" s="322"/>
      <c r="G64" s="340"/>
    </row>
    <row r="65" spans="1:7" ht="15" customHeight="1" x14ac:dyDescent="0.2">
      <c r="A65" s="316" t="s">
        <v>369</v>
      </c>
      <c r="B65" s="315"/>
      <c r="C65" s="295"/>
      <c r="D65" s="295"/>
      <c r="E65" s="321"/>
      <c r="F65" s="295"/>
      <c r="G65" s="313" t="s">
        <v>370</v>
      </c>
    </row>
    <row r="66" spans="1:7" ht="15" customHeight="1" x14ac:dyDescent="0.2">
      <c r="A66" s="316" t="s">
        <v>209</v>
      </c>
      <c r="B66" s="315"/>
      <c r="C66" s="295"/>
      <c r="D66" s="295"/>
      <c r="E66" s="321"/>
      <c r="F66" s="295"/>
      <c r="G66" s="313" t="s">
        <v>210</v>
      </c>
    </row>
    <row r="67" spans="1:7" ht="15" customHeight="1" x14ac:dyDescent="0.2">
      <c r="A67" s="316" t="s">
        <v>371</v>
      </c>
      <c r="B67" s="315"/>
      <c r="C67" s="295"/>
      <c r="D67" s="295"/>
      <c r="E67" s="321"/>
      <c r="F67" s="295"/>
      <c r="G67" s="313" t="s">
        <v>372</v>
      </c>
    </row>
    <row r="68" spans="1:7" ht="15" customHeight="1" x14ac:dyDescent="0.2">
      <c r="A68" s="316" t="s">
        <v>423</v>
      </c>
      <c r="B68" s="317" t="s">
        <v>424</v>
      </c>
      <c r="C68" s="295"/>
      <c r="D68" s="295"/>
      <c r="E68" s="321"/>
      <c r="F68" s="295"/>
      <c r="G68" s="313" t="s">
        <v>429</v>
      </c>
    </row>
    <row r="69" spans="1:7" ht="15" customHeight="1" x14ac:dyDescent="0.2">
      <c r="A69" s="316" t="s">
        <v>170</v>
      </c>
      <c r="B69" s="315"/>
      <c r="C69" s="295"/>
      <c r="D69" s="295"/>
      <c r="E69" s="321"/>
      <c r="F69" s="295"/>
      <c r="G69" s="313" t="s">
        <v>171</v>
      </c>
    </row>
    <row r="70" spans="1:7" ht="15" customHeight="1" x14ac:dyDescent="0.2">
      <c r="A70" s="316" t="s">
        <v>404</v>
      </c>
      <c r="B70" s="315"/>
      <c r="C70" s="295"/>
      <c r="D70" s="295"/>
      <c r="E70" s="321"/>
      <c r="F70" s="295"/>
      <c r="G70" s="313" t="s">
        <v>409</v>
      </c>
    </row>
    <row r="71" spans="1:7" ht="15" customHeight="1" x14ac:dyDescent="0.2">
      <c r="A71" s="316" t="s">
        <v>427</v>
      </c>
      <c r="B71" s="315"/>
      <c r="C71" s="295"/>
      <c r="D71" s="295"/>
      <c r="E71" s="321"/>
      <c r="F71" s="295"/>
      <c r="G71" s="313" t="s">
        <v>432</v>
      </c>
    </row>
    <row r="72" spans="1:7" ht="15" customHeight="1" x14ac:dyDescent="0.2">
      <c r="A72" s="316" t="s">
        <v>172</v>
      </c>
      <c r="B72" s="315"/>
      <c r="C72" s="295"/>
      <c r="D72" s="295"/>
      <c r="E72" s="321"/>
      <c r="F72" s="295"/>
      <c r="G72" s="313" t="s">
        <v>173</v>
      </c>
    </row>
    <row r="73" spans="1:7" ht="15" x14ac:dyDescent="0.2">
      <c r="A73" s="93" t="s">
        <v>268</v>
      </c>
      <c r="B73" s="93" t="s">
        <v>483</v>
      </c>
      <c r="C73" s="280">
        <v>35</v>
      </c>
      <c r="D73" s="38">
        <v>2</v>
      </c>
      <c r="E73" s="320" t="s">
        <v>317</v>
      </c>
      <c r="F73" s="38"/>
      <c r="G73" s="340" t="s">
        <v>271</v>
      </c>
    </row>
    <row r="74" spans="1:7" ht="15" customHeight="1" x14ac:dyDescent="0.2">
      <c r="A74" s="316" t="s">
        <v>247</v>
      </c>
      <c r="B74" s="315"/>
      <c r="C74" s="295"/>
      <c r="D74" s="295"/>
      <c r="E74" s="321"/>
      <c r="F74" s="295"/>
      <c r="G74" s="325" t="s">
        <v>248</v>
      </c>
    </row>
    <row r="75" spans="1:7" ht="15" customHeight="1" x14ac:dyDescent="0.2">
      <c r="A75" s="316" t="s">
        <v>249</v>
      </c>
      <c r="B75" s="315"/>
      <c r="C75" s="295"/>
      <c r="D75" s="295"/>
      <c r="E75" s="321"/>
      <c r="F75" s="295"/>
      <c r="G75" s="313" t="s">
        <v>272</v>
      </c>
    </row>
    <row r="76" spans="1:7" ht="15.75" x14ac:dyDescent="0.25">
      <c r="A76" s="93" t="s">
        <v>174</v>
      </c>
      <c r="B76" s="93" t="s">
        <v>464</v>
      </c>
      <c r="C76" s="280">
        <v>25</v>
      </c>
      <c r="D76" s="280">
        <v>1</v>
      </c>
      <c r="E76" s="320" t="s">
        <v>290</v>
      </c>
      <c r="F76" s="322"/>
      <c r="G76" s="340" t="s">
        <v>175</v>
      </c>
    </row>
    <row r="77" spans="1:7" ht="15.75" x14ac:dyDescent="0.25">
      <c r="A77" s="93" t="s">
        <v>177</v>
      </c>
      <c r="B77" s="93" t="s">
        <v>178</v>
      </c>
      <c r="C77" s="280">
        <v>35</v>
      </c>
      <c r="D77" s="280">
        <v>2</v>
      </c>
      <c r="E77" s="320" t="s">
        <v>317</v>
      </c>
      <c r="F77" s="322"/>
      <c r="G77" s="313" t="s">
        <v>179</v>
      </c>
    </row>
    <row r="78" spans="1:7" ht="15.75" x14ac:dyDescent="0.25">
      <c r="A78" s="93" t="s">
        <v>327</v>
      </c>
      <c r="B78" s="93"/>
      <c r="C78" s="280">
        <v>25</v>
      </c>
      <c r="D78" s="280">
        <v>1</v>
      </c>
      <c r="E78" s="320" t="s">
        <v>290</v>
      </c>
      <c r="F78" s="322"/>
      <c r="G78" s="325" t="s">
        <v>353</v>
      </c>
    </row>
    <row r="79" spans="1:7" ht="15.75" x14ac:dyDescent="0.25">
      <c r="A79" s="93" t="s">
        <v>335</v>
      </c>
      <c r="B79" s="93"/>
      <c r="C79" s="280">
        <v>25</v>
      </c>
      <c r="D79" s="280">
        <v>1</v>
      </c>
      <c r="E79" s="320" t="s">
        <v>290</v>
      </c>
      <c r="F79" s="322"/>
      <c r="G79" s="325" t="s">
        <v>352</v>
      </c>
    </row>
    <row r="80" spans="1:7" ht="15.75" x14ac:dyDescent="0.25">
      <c r="A80" s="93" t="s">
        <v>426</v>
      </c>
      <c r="B80" s="93"/>
      <c r="C80" s="280">
        <v>25</v>
      </c>
      <c r="D80" s="280">
        <v>1</v>
      </c>
      <c r="E80" s="320" t="s">
        <v>290</v>
      </c>
      <c r="F80" s="322"/>
      <c r="G80" s="313" t="s">
        <v>431</v>
      </c>
    </row>
    <row r="81" spans="1:15" ht="15" customHeight="1" x14ac:dyDescent="0.2">
      <c r="A81" s="316" t="s">
        <v>408</v>
      </c>
      <c r="B81" s="316"/>
      <c r="C81" s="295"/>
      <c r="D81" s="295"/>
      <c r="E81" s="321"/>
      <c r="F81" s="295"/>
      <c r="G81" s="313" t="s">
        <v>412</v>
      </c>
    </row>
    <row r="82" spans="1:15" ht="15" customHeight="1" x14ac:dyDescent="0.2">
      <c r="A82" s="316" t="s">
        <v>426</v>
      </c>
      <c r="B82" s="316"/>
      <c r="C82" s="295"/>
      <c r="D82" s="295"/>
      <c r="E82" s="321"/>
      <c r="F82" s="295"/>
      <c r="G82" s="313" t="s">
        <v>431</v>
      </c>
    </row>
    <row r="83" spans="1:15" ht="15" customHeight="1" x14ac:dyDescent="0.2">
      <c r="A83" s="316" t="s">
        <v>386</v>
      </c>
      <c r="B83" s="316"/>
      <c r="C83" s="295"/>
      <c r="D83" s="295"/>
      <c r="E83" s="321"/>
      <c r="F83" s="295"/>
      <c r="G83" s="313" t="s">
        <v>387</v>
      </c>
    </row>
    <row r="84" spans="1:15" ht="15" customHeight="1" x14ac:dyDescent="0.2">
      <c r="A84" s="316" t="s">
        <v>405</v>
      </c>
      <c r="B84" s="316"/>
      <c r="C84" s="295"/>
      <c r="D84" s="295"/>
      <c r="E84" s="321"/>
      <c r="F84" s="295"/>
      <c r="G84" s="313" t="s">
        <v>410</v>
      </c>
    </row>
    <row r="85" spans="1:15" ht="15" customHeight="1" x14ac:dyDescent="0.2">
      <c r="A85" s="316" t="s">
        <v>211</v>
      </c>
      <c r="B85" s="316" t="s">
        <v>214</v>
      </c>
      <c r="C85" s="295"/>
      <c r="D85" s="295"/>
      <c r="E85" s="321"/>
      <c r="F85" s="295"/>
      <c r="G85" s="313" t="s">
        <v>218</v>
      </c>
    </row>
    <row r="86" spans="1:15" ht="15" customHeight="1" x14ac:dyDescent="0.2">
      <c r="A86" s="316" t="s">
        <v>396</v>
      </c>
      <c r="B86" s="316"/>
      <c r="C86" s="295"/>
      <c r="D86" s="295"/>
      <c r="E86" s="321"/>
      <c r="F86" s="295"/>
      <c r="G86" s="313" t="s">
        <v>400</v>
      </c>
    </row>
    <row r="87" spans="1:15" ht="15" customHeight="1" x14ac:dyDescent="0.2">
      <c r="A87" s="316" t="s">
        <v>251</v>
      </c>
      <c r="B87" s="316"/>
      <c r="C87" s="295"/>
      <c r="D87" s="295"/>
      <c r="E87" s="321"/>
      <c r="F87" s="295"/>
      <c r="G87" s="325" t="s">
        <v>252</v>
      </c>
    </row>
    <row r="88" spans="1:15" ht="15" customHeight="1" x14ac:dyDescent="0.2">
      <c r="A88" s="316" t="s">
        <v>389</v>
      </c>
      <c r="B88" s="316"/>
      <c r="C88" s="295"/>
      <c r="D88" s="295"/>
      <c r="E88" s="321"/>
      <c r="F88" s="295"/>
      <c r="G88" s="325" t="s">
        <v>393</v>
      </c>
    </row>
    <row r="89" spans="1:15" ht="15" customHeight="1" x14ac:dyDescent="0.2">
      <c r="A89" s="316" t="s">
        <v>253</v>
      </c>
      <c r="B89" s="316"/>
      <c r="C89" s="295"/>
      <c r="D89" s="295"/>
      <c r="E89" s="321"/>
      <c r="F89" s="295"/>
      <c r="G89" s="313" t="s">
        <v>274</v>
      </c>
    </row>
    <row r="90" spans="1:15" ht="15" customHeight="1" x14ac:dyDescent="0.2">
      <c r="A90" s="316" t="s">
        <v>180</v>
      </c>
      <c r="B90" s="315"/>
      <c r="C90" s="295"/>
      <c r="D90" s="295"/>
      <c r="E90" s="321"/>
      <c r="F90" s="295"/>
      <c r="G90" s="323" t="s">
        <v>275</v>
      </c>
    </row>
    <row r="91" spans="1:15" ht="15" customHeight="1" x14ac:dyDescent="0.2">
      <c r="A91" s="316" t="s">
        <v>267</v>
      </c>
      <c r="B91" s="315"/>
      <c r="C91" s="295"/>
      <c r="D91" s="295"/>
      <c r="E91" s="321"/>
      <c r="F91" s="295"/>
      <c r="G91" s="323" t="s">
        <v>276</v>
      </c>
    </row>
    <row r="92" spans="1:15" ht="18" x14ac:dyDescent="0.25">
      <c r="A92" s="93" t="s">
        <v>219</v>
      </c>
      <c r="B92" s="93"/>
      <c r="C92" s="280">
        <v>25</v>
      </c>
      <c r="D92" s="280">
        <v>1</v>
      </c>
      <c r="E92" s="320" t="s">
        <v>290</v>
      </c>
      <c r="F92" s="322"/>
      <c r="G92" s="325" t="s">
        <v>277</v>
      </c>
      <c r="M92" s="202"/>
      <c r="O92" s="202"/>
    </row>
    <row r="93" spans="1:15" ht="15" customHeight="1" x14ac:dyDescent="0.2">
      <c r="A93" s="316" t="s">
        <v>397</v>
      </c>
      <c r="B93" s="315"/>
      <c r="C93" s="295"/>
      <c r="D93" s="295"/>
      <c r="E93" s="321"/>
      <c r="F93" s="295"/>
      <c r="G93" s="323" t="s">
        <v>401</v>
      </c>
    </row>
    <row r="94" spans="1:15" ht="15" customHeight="1" x14ac:dyDescent="0.2">
      <c r="A94" s="316" t="s">
        <v>380</v>
      </c>
      <c r="B94" s="315"/>
      <c r="C94" s="295"/>
      <c r="D94" s="295"/>
      <c r="E94" s="321"/>
      <c r="F94" s="295"/>
      <c r="G94" s="323" t="s">
        <v>384</v>
      </c>
    </row>
    <row r="95" spans="1:15" ht="15" customHeight="1" x14ac:dyDescent="0.2">
      <c r="A95" s="316" t="s">
        <v>388</v>
      </c>
      <c r="B95" s="315"/>
      <c r="C95" s="295"/>
      <c r="D95" s="295"/>
      <c r="E95" s="321"/>
      <c r="F95" s="295"/>
      <c r="G95" s="323" t="s">
        <v>392</v>
      </c>
    </row>
    <row r="96" spans="1:15" ht="15" customHeight="1" x14ac:dyDescent="0.2">
      <c r="A96" s="316" t="s">
        <v>390</v>
      </c>
      <c r="B96" s="315"/>
      <c r="C96" s="295"/>
      <c r="D96" s="295"/>
      <c r="E96" s="321"/>
      <c r="F96" s="295"/>
      <c r="G96" s="323" t="s">
        <v>394</v>
      </c>
    </row>
    <row r="97" spans="1:7" ht="15" customHeight="1" x14ac:dyDescent="0.2">
      <c r="A97" s="316" t="s">
        <v>255</v>
      </c>
      <c r="B97" s="315"/>
      <c r="C97" s="295"/>
      <c r="D97" s="295"/>
      <c r="E97" s="321"/>
      <c r="F97" s="295"/>
      <c r="G97" s="325" t="s">
        <v>256</v>
      </c>
    </row>
    <row r="98" spans="1:7" ht="15" customHeight="1" x14ac:dyDescent="0.2">
      <c r="A98" s="316" t="s">
        <v>257</v>
      </c>
      <c r="B98" s="315"/>
      <c r="C98" s="295"/>
      <c r="D98" s="295"/>
      <c r="E98" s="321"/>
      <c r="F98" s="295"/>
      <c r="G98" s="325" t="s">
        <v>258</v>
      </c>
    </row>
    <row r="99" spans="1:7" ht="15" customHeight="1" x14ac:dyDescent="0.2">
      <c r="A99" s="316" t="s">
        <v>378</v>
      </c>
      <c r="B99" s="315"/>
      <c r="C99" s="295"/>
      <c r="D99" s="295"/>
      <c r="E99" s="321"/>
      <c r="F99" s="295"/>
      <c r="G99" s="325" t="s">
        <v>383</v>
      </c>
    </row>
    <row r="100" spans="1:7" ht="15" customHeight="1" x14ac:dyDescent="0.2">
      <c r="A100" s="316" t="s">
        <v>417</v>
      </c>
      <c r="B100" s="315"/>
      <c r="C100" s="295"/>
      <c r="D100" s="295"/>
      <c r="E100" s="321"/>
      <c r="F100" s="295"/>
      <c r="G100" s="325" t="s">
        <v>421</v>
      </c>
    </row>
    <row r="101" spans="1:7" ht="15" customHeight="1" x14ac:dyDescent="0.2">
      <c r="A101" s="316" t="s">
        <v>259</v>
      </c>
      <c r="B101" s="315"/>
      <c r="C101" s="295"/>
      <c r="D101" s="295"/>
      <c r="E101" s="321"/>
      <c r="F101" s="295"/>
      <c r="G101" s="325" t="s">
        <v>377</v>
      </c>
    </row>
    <row r="102" spans="1:7" ht="15" customHeight="1" x14ac:dyDescent="0.2">
      <c r="A102" s="316" t="s">
        <v>407</v>
      </c>
      <c r="B102" s="315"/>
      <c r="C102" s="295"/>
      <c r="D102" s="295"/>
      <c r="E102" s="321"/>
      <c r="F102" s="295"/>
      <c r="G102" s="325" t="s">
        <v>413</v>
      </c>
    </row>
    <row r="103" spans="1:7" ht="15" customHeight="1" x14ac:dyDescent="0.2">
      <c r="A103" s="316" t="s">
        <v>435</v>
      </c>
      <c r="B103" s="315"/>
      <c r="C103" s="295"/>
      <c r="D103" s="295"/>
      <c r="E103" s="321"/>
      <c r="F103" s="295"/>
      <c r="G103" s="325" t="s">
        <v>439</v>
      </c>
    </row>
    <row r="104" spans="1:7" ht="15" customHeight="1" x14ac:dyDescent="0.2">
      <c r="A104" s="316" t="s">
        <v>365</v>
      </c>
      <c r="B104" s="315"/>
      <c r="C104" s="295"/>
      <c r="D104" s="295"/>
      <c r="E104" s="321"/>
      <c r="F104" s="295"/>
      <c r="G104" s="325" t="s">
        <v>366</v>
      </c>
    </row>
    <row r="105" spans="1:7" ht="15" customHeight="1" x14ac:dyDescent="0.2">
      <c r="A105" s="316" t="s">
        <v>213</v>
      </c>
      <c r="B105" s="315"/>
      <c r="C105" s="295"/>
      <c r="D105" s="295"/>
      <c r="E105" s="321"/>
      <c r="F105" s="295"/>
      <c r="G105" s="313" t="s">
        <v>220</v>
      </c>
    </row>
    <row r="106" spans="1:7" ht="15" customHeight="1" x14ac:dyDescent="0.2">
      <c r="A106" s="316" t="s">
        <v>422</v>
      </c>
      <c r="B106" s="315"/>
      <c r="C106" s="295"/>
      <c r="D106" s="295"/>
      <c r="E106" s="321"/>
      <c r="F106" s="295"/>
      <c r="G106" s="313" t="s">
        <v>428</v>
      </c>
    </row>
    <row r="107" spans="1:7" ht="15.75" x14ac:dyDescent="0.25">
      <c r="A107" s="93" t="s">
        <v>330</v>
      </c>
      <c r="B107" s="93"/>
      <c r="C107" s="280">
        <v>25</v>
      </c>
      <c r="D107" s="280">
        <v>1</v>
      </c>
      <c r="E107" s="320" t="s">
        <v>290</v>
      </c>
      <c r="F107" s="322"/>
      <c r="G107" s="325" t="s">
        <v>350</v>
      </c>
    </row>
    <row r="108" spans="1:7" ht="15" customHeight="1" x14ac:dyDescent="0.2">
      <c r="A108" s="316" t="s">
        <v>433</v>
      </c>
      <c r="B108" s="315"/>
      <c r="C108" s="295"/>
      <c r="D108" s="295"/>
      <c r="E108" s="321"/>
      <c r="F108" s="295"/>
      <c r="G108" s="313" t="s">
        <v>437</v>
      </c>
    </row>
    <row r="109" spans="1:7" ht="15" customHeight="1" x14ac:dyDescent="0.2">
      <c r="A109" s="316" t="s">
        <v>399</v>
      </c>
      <c r="B109" s="315"/>
      <c r="C109" s="295"/>
      <c r="D109" s="295"/>
      <c r="E109" s="321"/>
      <c r="F109" s="295"/>
      <c r="G109" s="313" t="s">
        <v>403</v>
      </c>
    </row>
    <row r="110" spans="1:7" ht="15.75" x14ac:dyDescent="0.25">
      <c r="A110" s="93" t="s">
        <v>186</v>
      </c>
      <c r="B110" s="93"/>
      <c r="C110" s="280">
        <v>25</v>
      </c>
      <c r="D110" s="280">
        <v>1</v>
      </c>
      <c r="E110" s="320" t="s">
        <v>290</v>
      </c>
      <c r="F110" s="322"/>
      <c r="G110" s="313" t="s">
        <v>187</v>
      </c>
    </row>
    <row r="111" spans="1:7" ht="15.75" x14ac:dyDescent="0.25">
      <c r="A111" s="93" t="s">
        <v>342</v>
      </c>
      <c r="B111" s="93"/>
      <c r="C111" s="280">
        <v>25</v>
      </c>
      <c r="D111" s="280">
        <v>1</v>
      </c>
      <c r="E111" s="320" t="s">
        <v>290</v>
      </c>
      <c r="F111" s="322"/>
      <c r="G111" s="326" t="s">
        <v>349</v>
      </c>
    </row>
    <row r="112" spans="1:7" ht="15" customHeight="1" x14ac:dyDescent="0.2">
      <c r="A112" s="316" t="s">
        <v>212</v>
      </c>
      <c r="B112" s="315"/>
      <c r="C112" s="295"/>
      <c r="D112" s="295"/>
      <c r="E112" s="321"/>
      <c r="F112" s="295"/>
      <c r="G112" s="313" t="s">
        <v>221</v>
      </c>
    </row>
    <row r="113" spans="1:7" ht="15" customHeight="1" x14ac:dyDescent="0.2">
      <c r="A113" s="316" t="s">
        <v>379</v>
      </c>
      <c r="B113" s="315"/>
      <c r="C113" s="295"/>
      <c r="D113" s="295"/>
      <c r="E113" s="321"/>
      <c r="F113" s="295"/>
      <c r="G113" s="313" t="s">
        <v>382</v>
      </c>
    </row>
    <row r="114" spans="1:7" ht="15" customHeight="1" x14ac:dyDescent="0.2">
      <c r="A114" s="316" t="s">
        <v>261</v>
      </c>
      <c r="B114" s="315"/>
      <c r="C114" s="295"/>
      <c r="D114" s="295"/>
      <c r="E114" s="321"/>
      <c r="F114" s="295"/>
      <c r="G114" s="325" t="s">
        <v>262</v>
      </c>
    </row>
    <row r="115" spans="1:7" ht="15.75" x14ac:dyDescent="0.25">
      <c r="A115" s="93" t="s">
        <v>326</v>
      </c>
      <c r="B115" s="93"/>
      <c r="C115" s="280">
        <v>25</v>
      </c>
      <c r="D115" s="280">
        <v>1</v>
      </c>
      <c r="E115" s="320" t="s">
        <v>290</v>
      </c>
      <c r="F115" s="322"/>
      <c r="G115" s="327" t="s">
        <v>348</v>
      </c>
    </row>
    <row r="116" spans="1:7" ht="15" customHeight="1" x14ac:dyDescent="0.2">
      <c r="A116" s="316" t="s">
        <v>415</v>
      </c>
      <c r="B116" s="315"/>
      <c r="C116" s="295"/>
      <c r="D116" s="295"/>
      <c r="E116" s="321"/>
      <c r="F116" s="295"/>
      <c r="G116" s="325" t="s">
        <v>419</v>
      </c>
    </row>
    <row r="117" spans="1:7" ht="15" customHeight="1" x14ac:dyDescent="0.2">
      <c r="A117" s="316" t="s">
        <v>266</v>
      </c>
      <c r="B117" s="315"/>
      <c r="C117" s="295"/>
      <c r="D117" s="295"/>
      <c r="E117" s="321"/>
      <c r="F117" s="295"/>
      <c r="G117" s="325" t="s">
        <v>263</v>
      </c>
    </row>
    <row r="118" spans="1:7" ht="15" customHeight="1" x14ac:dyDescent="0.2">
      <c r="A118" s="316" t="s">
        <v>189</v>
      </c>
      <c r="B118" s="315"/>
      <c r="C118" s="295"/>
      <c r="D118" s="295"/>
      <c r="E118" s="321"/>
      <c r="F118" s="295"/>
      <c r="G118" s="313" t="s">
        <v>190</v>
      </c>
    </row>
    <row r="119" spans="1:7" ht="15.75" x14ac:dyDescent="0.25">
      <c r="A119" s="310" t="s">
        <v>468</v>
      </c>
      <c r="B119" s="93"/>
      <c r="C119" s="280">
        <v>25</v>
      </c>
      <c r="D119" s="280">
        <v>1</v>
      </c>
      <c r="E119" s="320" t="s">
        <v>290</v>
      </c>
      <c r="F119" s="322"/>
      <c r="G119" s="323" t="s">
        <v>469</v>
      </c>
    </row>
    <row r="120" spans="1:7" ht="15" customHeight="1" x14ac:dyDescent="0.2">
      <c r="A120" s="316" t="s">
        <v>425</v>
      </c>
      <c r="B120" s="315"/>
      <c r="C120" s="295"/>
      <c r="D120" s="295"/>
      <c r="E120" s="321"/>
      <c r="F120" s="295"/>
      <c r="G120" s="313" t="s">
        <v>430</v>
      </c>
    </row>
    <row r="121" spans="1:7" ht="15.75" x14ac:dyDescent="0.25">
      <c r="A121" s="93" t="s">
        <v>343</v>
      </c>
      <c r="B121" s="93"/>
      <c r="C121" s="280">
        <v>25</v>
      </c>
      <c r="D121" s="280">
        <v>1</v>
      </c>
      <c r="E121" s="320" t="s">
        <v>290</v>
      </c>
      <c r="F121" s="322"/>
      <c r="G121" s="325" t="s">
        <v>346</v>
      </c>
    </row>
    <row r="122" spans="1:7" ht="15" customHeight="1" x14ac:dyDescent="0.2">
      <c r="A122" s="343" t="s">
        <v>191</v>
      </c>
      <c r="B122" s="343" t="s">
        <v>192</v>
      </c>
      <c r="C122" s="295">
        <v>35</v>
      </c>
      <c r="D122" s="295">
        <v>2</v>
      </c>
      <c r="E122" s="344" t="s">
        <v>317</v>
      </c>
      <c r="F122" s="295"/>
      <c r="G122" s="323" t="s">
        <v>281</v>
      </c>
    </row>
    <row r="123" spans="1:7" ht="15.75" x14ac:dyDescent="0.25">
      <c r="A123" s="93" t="s">
        <v>339</v>
      </c>
      <c r="B123" s="93"/>
      <c r="C123" s="280">
        <v>25</v>
      </c>
      <c r="D123" s="280">
        <v>1</v>
      </c>
      <c r="E123" s="320" t="s">
        <v>290</v>
      </c>
      <c r="F123" s="322"/>
      <c r="G123" s="325" t="s">
        <v>347</v>
      </c>
    </row>
    <row r="124" spans="1:7" ht="15" customHeight="1" x14ac:dyDescent="0.2">
      <c r="A124" s="316" t="s">
        <v>264</v>
      </c>
      <c r="B124" s="315"/>
      <c r="C124" s="295"/>
      <c r="D124" s="295"/>
      <c r="E124" s="321"/>
      <c r="F124" s="295"/>
      <c r="G124" s="325" t="s">
        <v>265</v>
      </c>
    </row>
    <row r="125" spans="1:7" ht="15" customHeight="1" x14ac:dyDescent="0.2">
      <c r="A125" s="316" t="s">
        <v>436</v>
      </c>
      <c r="B125" s="316"/>
      <c r="C125" s="295"/>
      <c r="D125" s="295"/>
      <c r="E125" s="321"/>
      <c r="F125" s="295"/>
      <c r="G125" s="323" t="s">
        <v>440</v>
      </c>
    </row>
    <row r="126" spans="1:7" ht="15" customHeight="1" x14ac:dyDescent="0.2">
      <c r="A126" s="316" t="s">
        <v>363</v>
      </c>
      <c r="B126" s="316"/>
      <c r="C126" s="295"/>
      <c r="D126" s="295"/>
      <c r="E126" s="321"/>
      <c r="F126" s="295"/>
      <c r="G126" s="323" t="s">
        <v>364</v>
      </c>
    </row>
    <row r="127" spans="1:7" ht="15" customHeight="1" x14ac:dyDescent="0.2">
      <c r="A127" s="316" t="s">
        <v>398</v>
      </c>
      <c r="B127" s="316"/>
      <c r="C127" s="295"/>
      <c r="D127" s="295"/>
      <c r="E127" s="321"/>
      <c r="F127" s="295"/>
      <c r="G127" s="323" t="s">
        <v>402</v>
      </c>
    </row>
    <row r="128" spans="1:7" ht="15" customHeight="1" x14ac:dyDescent="0.2">
      <c r="A128" s="316" t="s">
        <v>206</v>
      </c>
      <c r="B128" s="316"/>
      <c r="C128" s="295"/>
      <c r="D128" s="295"/>
      <c r="E128" s="321"/>
      <c r="F128" s="295"/>
      <c r="G128" s="313" t="s">
        <v>222</v>
      </c>
    </row>
    <row r="129" spans="1:9" ht="15" customHeight="1" x14ac:dyDescent="0.2">
      <c r="A129" s="316" t="s">
        <v>373</v>
      </c>
      <c r="B129" s="316"/>
      <c r="C129" s="295"/>
      <c r="D129" s="295"/>
      <c r="E129" s="321"/>
      <c r="F129" s="295"/>
      <c r="G129" s="313" t="s">
        <v>374</v>
      </c>
    </row>
    <row r="130" spans="1:9" ht="15" customHeight="1" x14ac:dyDescent="0.2">
      <c r="A130" s="316" t="s">
        <v>195</v>
      </c>
      <c r="B130" s="315"/>
      <c r="C130" s="295"/>
      <c r="D130" s="295"/>
      <c r="E130" s="321"/>
      <c r="F130" s="295"/>
      <c r="G130" s="313" t="s">
        <v>196</v>
      </c>
    </row>
    <row r="131" spans="1:9" ht="15" customHeight="1" x14ac:dyDescent="0.2">
      <c r="A131" s="101"/>
      <c r="B131" s="101"/>
      <c r="C131" s="101"/>
      <c r="D131" s="101"/>
      <c r="E131" s="101"/>
      <c r="F131" s="101"/>
    </row>
    <row r="132" spans="1:9" ht="15" customHeight="1" x14ac:dyDescent="0.2">
      <c r="A132" s="101"/>
      <c r="B132" s="101"/>
      <c r="C132" s="101"/>
      <c r="D132" s="101"/>
      <c r="E132" s="101"/>
      <c r="F132" s="101"/>
    </row>
    <row r="135" spans="1:9" x14ac:dyDescent="0.2">
      <c r="A135" s="294"/>
      <c r="I135" s="292"/>
    </row>
  </sheetData>
  <sortState xmlns:xlrd2="http://schemas.microsoft.com/office/spreadsheetml/2017/richdata2" ref="A2:H34">
    <sortCondition ref="A2:A34"/>
  </sortState>
  <hyperlinks>
    <hyperlink ref="G60" r:id="rId1" display="mailto:fclarke7@gmail.com" xr:uid="{00000000-0004-0000-0E00-000001000000}"/>
    <hyperlink ref="G62" r:id="rId2" display="mailto:kencox757@hotmail.com" xr:uid="{00000000-0004-0000-0E00-000002000000}"/>
    <hyperlink ref="G66" r:id="rId3" display="mailto:stevewdavis10@gmail.com" xr:uid="{00000000-0004-0000-0E00-000003000000}"/>
    <hyperlink ref="G69" r:id="rId4" display="mailto:mattdobson55@yahoo.com" xr:uid="{00000000-0004-0000-0E00-000004000000}"/>
    <hyperlink ref="G72" r:id="rId5" display="mailto:nnebge@verizon.net" xr:uid="{00000000-0004-0000-0E00-000005000000}"/>
    <hyperlink ref="G85" r:id="rId6" display="mailto:dnrhull@gmai.com" xr:uid="{00000000-0004-0000-0E00-000006000000}"/>
    <hyperlink ref="G105" r:id="rId7" display="mailto:scottwithbetterbuiltfence@gmail.com" xr:uid="{00000000-0004-0000-0E00-000007000000}"/>
    <hyperlink ref="G112" r:id="rId8" display="mailto:donsmedley@verizon.net" xr:uid="{00000000-0004-0000-0E00-000008000000}"/>
    <hyperlink ref="G118" r:id="rId9" display="mailto:kate.toubekis@yahoo.com" xr:uid="{00000000-0004-0000-0E00-00000A000000}"/>
    <hyperlink ref="G128" r:id="rId10" display="mailto:dworthington@raytheon.com" xr:uid="{00000000-0004-0000-0E00-00000B000000}"/>
    <hyperlink ref="G130" r:id="rId11" display="mailto:secondalarmlandscape@yahoo.com" xr:uid="{00000000-0004-0000-0E00-00000C000000}"/>
    <hyperlink ref="G124" r:id="rId12" display="mailto:jwhelan0527@gmail.com" xr:uid="{00000000-0004-0000-0E00-00000D000000}"/>
    <hyperlink ref="G117" r:id="rId13" display="mailto:jason4thomas@hotmail.com" xr:uid="{00000000-0004-0000-0E00-00000E000000}"/>
    <hyperlink ref="G114" r:id="rId14" display="mailto:lsouthworth@drhorton.com" xr:uid="{00000000-0004-0000-0E00-00000F000000}"/>
    <hyperlink ref="G98" r:id="rId15" display="mailto:gmoudy7@gmail.com" xr:uid="{00000000-0004-0000-0E00-000010000000}"/>
    <hyperlink ref="G97" r:id="rId16" display="mailto:rickydmoses@yahoo.com" xr:uid="{00000000-0004-0000-0E00-000011000000}"/>
    <hyperlink ref="G87" r:id="rId17" display="mailto:justinjones1212@gmail.com" xr:uid="{00000000-0004-0000-0E00-000012000000}"/>
    <hyperlink ref="G74" r:id="rId18" display="mailto:dfain121@yahoo.com" xr:uid="{00000000-0004-0000-0E00-000013000000}"/>
    <hyperlink ref="G90" r:id="rId19" xr:uid="{00000000-0004-0000-0E00-000015000000}"/>
    <hyperlink ref="G91" r:id="rId20" xr:uid="{00000000-0004-0000-0E00-000016000000}"/>
    <hyperlink ref="G122" r:id="rId21" xr:uid="{00000000-0004-0000-0E00-000017000000}"/>
    <hyperlink ref="G10" r:id="rId22" xr:uid="{00000000-0004-0000-0E00-000018000000}"/>
    <hyperlink ref="G28" r:id="rId23" xr:uid="{00000000-0004-0000-0E00-000019000000}"/>
    <hyperlink ref="G40" r:id="rId24" xr:uid="{00000000-0004-0000-0E00-00001A000000}"/>
    <hyperlink ref="G110" r:id="rId25" display="mailto:joebass2@hotmail.com" xr:uid="{00000000-0004-0000-0E00-00001B000000}"/>
    <hyperlink ref="G31" r:id="rId26" xr:uid="{00000000-0004-0000-0E00-00001C000000}"/>
    <hyperlink ref="G33" r:id="rId27" display="mailto:ms1204@att.net" xr:uid="{00000000-0004-0000-0E00-00001D000000}"/>
    <hyperlink ref="G50" r:id="rId28" display="mailto:nick3383@gmail.com" xr:uid="{00000000-0004-0000-0E00-00001E000000}"/>
    <hyperlink ref="G36" r:id="rId29" xr:uid="{00000000-0004-0000-0E00-00001F000000}"/>
    <hyperlink ref="G76" r:id="rId30" display="mailto:jeff.flovin@yahoo.com" xr:uid="{00000000-0004-0000-0E00-000020000000}"/>
    <hyperlink ref="G29" r:id="rId31" display="mailto:danny.ray@verizon.net" xr:uid="{00000000-0004-0000-0E00-000021000000}"/>
    <hyperlink ref="G121" r:id="rId32" xr:uid="{00000000-0004-0000-0E00-000022000000}"/>
    <hyperlink ref="G123" r:id="rId33" xr:uid="{00000000-0004-0000-0E00-000023000000}"/>
    <hyperlink ref="G111" r:id="rId34" xr:uid="{00000000-0004-0000-0E00-000024000000}"/>
    <hyperlink ref="G107" r:id="rId35" xr:uid="{00000000-0004-0000-0E00-000025000000}"/>
    <hyperlink ref="G92" r:id="rId36" xr:uid="{00000000-0004-0000-0E00-000026000000}"/>
    <hyperlink ref="G78" r:id="rId37" xr:uid="{00000000-0004-0000-0E00-000027000000}"/>
    <hyperlink ref="G79" r:id="rId38" xr:uid="{00000000-0004-0000-0E00-000028000000}"/>
    <hyperlink ref="G20" r:id="rId39" xr:uid="{00000000-0004-0000-0E00-000029000000}"/>
    <hyperlink ref="G49" r:id="rId40" xr:uid="{00000000-0004-0000-0E00-00002A000000}"/>
    <hyperlink ref="G52" r:id="rId41" xr:uid="{00000000-0004-0000-0E00-00002B000000}"/>
    <hyperlink ref="G11" r:id="rId42" xr:uid="{00000000-0004-0000-0E00-00002C000000}"/>
    <hyperlink ref="G56" r:id="rId43" xr:uid="{00000000-0004-0000-0E00-00002D000000}"/>
    <hyperlink ref="G71" r:id="rId44" xr:uid="{00000000-0004-0000-0E00-00002E000000}"/>
    <hyperlink ref="G16" r:id="rId45" xr:uid="{00000000-0004-0000-0E00-00002F000000}"/>
    <hyperlink ref="G32" r:id="rId46" xr:uid="{00000000-0004-0000-0E00-000030000000}"/>
    <hyperlink ref="G77" r:id="rId47" display="mailto:willegib@gmail.com" xr:uid="{00000000-0004-0000-0E00-000031000000}"/>
    <hyperlink ref="G38" r:id="rId48" xr:uid="{00000000-0004-0000-0E00-000032000000}"/>
    <hyperlink ref="G119" r:id="rId49" xr:uid="{00000000-0004-0000-0E00-000033000000}"/>
    <hyperlink ref="G48" r:id="rId50" xr:uid="{00000000-0004-0000-0E00-000034000000}"/>
    <hyperlink ref="G51" r:id="rId51" display="mailto:roperx@aol.com" xr:uid="{00000000-0004-0000-0E00-000000000000}"/>
    <hyperlink ref="G57" r:id="rId52" display="mailto:jchapman@gmail.com" xr:uid="{00000000-0004-0000-0E00-000014000000}"/>
    <hyperlink ref="G13" r:id="rId53" xr:uid="{086F0E37-7605-45CE-B3D2-CEB1327EE9E4}"/>
    <hyperlink ref="G23" r:id="rId54" xr:uid="{41D930A9-E6EF-46E7-88E2-F7A5CDC08505}"/>
  </hyperlinks>
  <pageMargins left="0.7" right="0.7" top="0.75" bottom="0.75" header="0.3" footer="0.3"/>
  <pageSetup orientation="portrait" r:id="rId5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Q43"/>
  <sheetViews>
    <sheetView workbookViewId="0">
      <selection activeCell="L21" sqref="L21"/>
    </sheetView>
  </sheetViews>
  <sheetFormatPr defaultRowHeight="12.75" x14ac:dyDescent="0.2"/>
  <cols>
    <col min="2" max="2" width="11.140625" customWidth="1"/>
    <col min="3" max="3" width="10.5703125" customWidth="1"/>
    <col min="4" max="4" width="11.5703125" customWidth="1"/>
    <col min="5" max="5" width="14" customWidth="1"/>
    <col min="6" max="6" width="14.85546875" customWidth="1"/>
    <col min="7" max="7" width="14.5703125" bestFit="1" customWidth="1"/>
    <col min="8" max="8" width="15.85546875" customWidth="1"/>
    <col min="9" max="9" width="14.85546875" bestFit="1" customWidth="1"/>
    <col min="10" max="10" width="14.42578125" customWidth="1"/>
    <col min="11" max="12" width="15.140625" customWidth="1"/>
    <col min="13" max="13" width="14.5703125" customWidth="1"/>
    <col min="14" max="17" width="14.5703125" bestFit="1" customWidth="1"/>
  </cols>
  <sheetData>
    <row r="2" spans="2:14" ht="30" x14ac:dyDescent="0.4">
      <c r="E2" s="7" t="s">
        <v>150</v>
      </c>
      <c r="F2" s="8"/>
    </row>
    <row r="3" spans="2:14" x14ac:dyDescent="0.2">
      <c r="F3" s="8"/>
    </row>
    <row r="4" spans="2:14" ht="23.25" x14ac:dyDescent="0.35">
      <c r="F4" s="9" t="s">
        <v>28</v>
      </c>
    </row>
    <row r="5" spans="2:14" ht="23.25" x14ac:dyDescent="0.35">
      <c r="F5" s="9" t="s">
        <v>77</v>
      </c>
    </row>
    <row r="6" spans="2:14" x14ac:dyDescent="0.2">
      <c r="E6" s="8"/>
    </row>
    <row r="7" spans="2:14" ht="15.75" x14ac:dyDescent="0.25">
      <c r="E7" s="8"/>
      <c r="K7" s="10"/>
      <c r="L7" s="10"/>
      <c r="M7" s="10"/>
    </row>
    <row r="8" spans="2:14" x14ac:dyDescent="0.2">
      <c r="E8" s="8"/>
    </row>
    <row r="9" spans="2:14" ht="23.25" x14ac:dyDescent="0.35">
      <c r="B9" s="11" t="s">
        <v>29</v>
      </c>
      <c r="E9" s="12"/>
      <c r="F9" s="12"/>
      <c r="G9" s="312">
        <v>30</v>
      </c>
      <c r="H9" s="312" t="s">
        <v>459</v>
      </c>
      <c r="I9" s="172" t="s">
        <v>458</v>
      </c>
    </row>
    <row r="10" spans="2:14" ht="20.25" x14ac:dyDescent="0.3">
      <c r="B10" s="39" t="s">
        <v>457</v>
      </c>
      <c r="C10" s="40"/>
      <c r="D10" s="41"/>
      <c r="E10" s="42">
        <v>20</v>
      </c>
      <c r="F10" s="37"/>
      <c r="G10" s="37"/>
      <c r="H10" s="37"/>
      <c r="I10" s="37"/>
      <c r="J10" s="37"/>
      <c r="K10" s="37"/>
      <c r="L10" s="37"/>
    </row>
    <row r="11" spans="2:14" ht="20.25" x14ac:dyDescent="0.3">
      <c r="B11" s="43" t="s">
        <v>30</v>
      </c>
      <c r="C11" s="37"/>
      <c r="D11" s="44"/>
      <c r="E11" s="45">
        <v>4</v>
      </c>
      <c r="F11" s="37"/>
      <c r="G11" s="37" t="s">
        <v>455</v>
      </c>
      <c r="H11" s="37"/>
      <c r="I11" s="37"/>
      <c r="J11" s="37"/>
      <c r="K11" s="37"/>
      <c r="L11" s="37"/>
    </row>
    <row r="12" spans="2:14" ht="20.25" x14ac:dyDescent="0.3">
      <c r="B12" s="43" t="s">
        <v>456</v>
      </c>
      <c r="C12" s="37"/>
      <c r="D12" s="44"/>
      <c r="E12" s="48">
        <v>1</v>
      </c>
      <c r="F12" s="37"/>
      <c r="G12" s="37"/>
      <c r="H12" s="37"/>
      <c r="I12" s="37"/>
      <c r="J12" s="37"/>
      <c r="K12" s="37"/>
      <c r="L12" s="37"/>
    </row>
    <row r="13" spans="2:14" ht="20.25" x14ac:dyDescent="0.3">
      <c r="B13" s="43" t="s">
        <v>31</v>
      </c>
      <c r="C13" s="37"/>
      <c r="D13" s="37"/>
      <c r="E13" s="45">
        <v>25</v>
      </c>
      <c r="F13" s="37"/>
      <c r="G13" s="37"/>
      <c r="H13" s="37"/>
      <c r="J13" s="37"/>
      <c r="K13" s="37"/>
      <c r="L13" s="37"/>
    </row>
    <row r="14" spans="2:14" ht="20.25" x14ac:dyDescent="0.3">
      <c r="B14" s="46" t="s">
        <v>32</v>
      </c>
      <c r="C14" s="47"/>
      <c r="D14" s="47"/>
      <c r="E14" s="311">
        <v>5</v>
      </c>
      <c r="F14" s="37" t="s">
        <v>67</v>
      </c>
      <c r="G14" s="37"/>
      <c r="H14" s="37"/>
      <c r="I14" s="13" t="s">
        <v>68</v>
      </c>
      <c r="J14" s="37"/>
      <c r="K14" s="37"/>
      <c r="L14" s="37"/>
    </row>
    <row r="15" spans="2:14" ht="20.25" x14ac:dyDescent="0.3">
      <c r="B15" s="13" t="s">
        <v>12</v>
      </c>
      <c r="E15" s="50">
        <f>E13+E14</f>
        <v>30</v>
      </c>
      <c r="G15" s="37"/>
      <c r="H15" s="37"/>
      <c r="I15" s="37" t="s">
        <v>69</v>
      </c>
      <c r="J15" s="37"/>
      <c r="K15" s="37"/>
      <c r="L15" s="37"/>
    </row>
    <row r="16" spans="2:14" ht="20.25" x14ac:dyDescent="0.3">
      <c r="K16" s="402" t="s">
        <v>291</v>
      </c>
      <c r="L16" s="403"/>
      <c r="M16" s="403"/>
      <c r="N16" s="403"/>
    </row>
    <row r="17" spans="2:17" ht="20.25" x14ac:dyDescent="0.3">
      <c r="B17" s="37"/>
      <c r="C17" s="37"/>
      <c r="E17" s="49"/>
      <c r="F17" s="37"/>
      <c r="G17" s="37"/>
      <c r="H17" s="37"/>
      <c r="I17" s="400" t="s">
        <v>44</v>
      </c>
      <c r="J17" s="401"/>
      <c r="K17" s="401"/>
      <c r="L17" s="401"/>
    </row>
    <row r="18" spans="2:17" ht="20.25" x14ac:dyDescent="0.3">
      <c r="B18" s="14" t="s">
        <v>70</v>
      </c>
      <c r="C18" s="37"/>
      <c r="E18" s="51"/>
      <c r="F18" s="37"/>
      <c r="G18" s="37"/>
      <c r="H18" s="37"/>
      <c r="I18" s="15" t="s">
        <v>91</v>
      </c>
      <c r="J18" s="15" t="s">
        <v>92</v>
      </c>
      <c r="K18" s="81" t="s">
        <v>93</v>
      </c>
      <c r="L18" s="87" t="s">
        <v>94</v>
      </c>
      <c r="M18" s="81" t="s">
        <v>96</v>
      </c>
      <c r="N18" s="82"/>
      <c r="O18" s="37"/>
      <c r="P18" s="37"/>
    </row>
    <row r="19" spans="2:17" ht="20.25" x14ac:dyDescent="0.3">
      <c r="B19" s="37"/>
      <c r="C19" s="52"/>
      <c r="D19" s="53"/>
      <c r="E19" s="54"/>
      <c r="F19" s="53"/>
      <c r="G19" s="55"/>
      <c r="H19" s="55"/>
      <c r="I19" s="55">
        <v>9</v>
      </c>
      <c r="J19" s="55">
        <v>20</v>
      </c>
      <c r="K19" s="96">
        <v>23</v>
      </c>
      <c r="L19" s="97">
        <v>29</v>
      </c>
      <c r="M19" s="96">
        <v>36</v>
      </c>
      <c r="N19" s="82"/>
      <c r="O19" s="37"/>
      <c r="P19" s="37"/>
      <c r="Q19" s="37"/>
    </row>
    <row r="20" spans="2:17" ht="20.25" x14ac:dyDescent="0.3">
      <c r="B20" s="16" t="s">
        <v>34</v>
      </c>
      <c r="C20" s="17" t="s">
        <v>86</v>
      </c>
      <c r="D20" s="17" t="s">
        <v>87</v>
      </c>
      <c r="E20" s="18" t="s">
        <v>88</v>
      </c>
      <c r="F20" s="17" t="s">
        <v>89</v>
      </c>
      <c r="G20" s="17" t="s">
        <v>90</v>
      </c>
      <c r="H20" s="17" t="s">
        <v>95</v>
      </c>
      <c r="I20" s="37"/>
      <c r="J20" s="37"/>
      <c r="K20" s="82"/>
      <c r="L20" s="88"/>
      <c r="M20" s="82"/>
      <c r="N20" s="82"/>
      <c r="O20" s="37"/>
      <c r="P20" s="37"/>
    </row>
    <row r="21" spans="2:17" ht="20.25" x14ac:dyDescent="0.3">
      <c r="B21" s="19" t="s">
        <v>35</v>
      </c>
      <c r="C21" s="56">
        <v>1</v>
      </c>
      <c r="D21" s="56">
        <v>0.7</v>
      </c>
      <c r="E21" s="57">
        <v>0.55000000000000004</v>
      </c>
      <c r="F21" s="56">
        <v>0.45</v>
      </c>
      <c r="G21" s="56">
        <v>0.4</v>
      </c>
      <c r="H21" s="56">
        <v>0.38</v>
      </c>
      <c r="I21" s="58">
        <f>I19*E10*D21</f>
        <v>125.99999999999999</v>
      </c>
      <c r="J21" s="76">
        <f>J19*E10*E21</f>
        <v>220.00000000000003</v>
      </c>
      <c r="K21" s="83">
        <f>K19*E10*F21</f>
        <v>207</v>
      </c>
      <c r="L21" s="89">
        <f>L19*E10*G21</f>
        <v>232</v>
      </c>
      <c r="M21" s="83">
        <f>M19*E10*H21</f>
        <v>273.60000000000002</v>
      </c>
      <c r="N21" s="83"/>
      <c r="O21" s="58"/>
      <c r="P21" s="58"/>
      <c r="Q21" s="58"/>
    </row>
    <row r="22" spans="2:17" ht="20.25" x14ac:dyDescent="0.3">
      <c r="B22" s="20" t="s">
        <v>36</v>
      </c>
      <c r="C22" s="37"/>
      <c r="D22" s="56">
        <v>0.3</v>
      </c>
      <c r="E22" s="57">
        <v>0.3</v>
      </c>
      <c r="F22" s="56">
        <v>0.27</v>
      </c>
      <c r="G22" s="56">
        <v>0.25</v>
      </c>
      <c r="H22" s="56">
        <v>0.22</v>
      </c>
      <c r="I22" s="58">
        <f>I19*E10*D22</f>
        <v>54</v>
      </c>
      <c r="J22" s="76">
        <f>J19*E10*E22</f>
        <v>120</v>
      </c>
      <c r="K22" s="83">
        <f>K19*E10*F22</f>
        <v>124.2</v>
      </c>
      <c r="L22" s="89">
        <f>L19*E10*G22</f>
        <v>145</v>
      </c>
      <c r="M22" s="83">
        <f>M19*E10*H22</f>
        <v>158.4</v>
      </c>
      <c r="N22" s="83"/>
      <c r="O22" s="58"/>
      <c r="P22" s="58"/>
      <c r="Q22" s="58"/>
    </row>
    <row r="23" spans="2:17" ht="20.25" x14ac:dyDescent="0.3">
      <c r="B23" s="20" t="s">
        <v>37</v>
      </c>
      <c r="C23" s="37"/>
      <c r="D23" s="37"/>
      <c r="E23" s="57">
        <v>0.15</v>
      </c>
      <c r="F23" s="56">
        <v>0.17</v>
      </c>
      <c r="G23" s="56">
        <v>0.14000000000000001</v>
      </c>
      <c r="H23" s="56">
        <v>0.13</v>
      </c>
      <c r="I23" s="58"/>
      <c r="J23" s="76">
        <f>J19*E10*E23</f>
        <v>60</v>
      </c>
      <c r="K23" s="83">
        <f>K19*E10*F23</f>
        <v>78.2</v>
      </c>
      <c r="L23" s="89">
        <f>L19*E10*G23</f>
        <v>81.2</v>
      </c>
      <c r="M23" s="83">
        <f>M19*E10*H23</f>
        <v>93.600000000000009</v>
      </c>
      <c r="N23" s="83"/>
      <c r="O23" s="58"/>
      <c r="P23" s="58"/>
      <c r="Q23" s="58"/>
    </row>
    <row r="24" spans="2:17" ht="20.25" x14ac:dyDescent="0.3">
      <c r="B24" s="20" t="s">
        <v>38</v>
      </c>
      <c r="C24" s="37"/>
      <c r="D24" s="37"/>
      <c r="E24" s="49"/>
      <c r="F24" s="56">
        <v>0.11</v>
      </c>
      <c r="G24" s="56">
        <v>0.12</v>
      </c>
      <c r="H24" s="56">
        <v>0.11</v>
      </c>
      <c r="I24" s="58"/>
      <c r="J24" s="76"/>
      <c r="K24" s="83">
        <f>K19*E10*F24</f>
        <v>50.6</v>
      </c>
      <c r="L24" s="89">
        <f>L19*E10*G24</f>
        <v>69.599999999999994</v>
      </c>
      <c r="M24" s="83">
        <f>M19*E10*H24</f>
        <v>79.2</v>
      </c>
      <c r="N24" s="83"/>
      <c r="O24" s="58"/>
      <c r="P24" s="58"/>
      <c r="Q24" s="58"/>
    </row>
    <row r="25" spans="2:17" ht="20.25" x14ac:dyDescent="0.3">
      <c r="B25" s="20" t="s">
        <v>39</v>
      </c>
      <c r="C25" s="37"/>
      <c r="D25" s="37"/>
      <c r="E25" s="49"/>
      <c r="F25" s="59"/>
      <c r="G25" s="56">
        <v>0.09</v>
      </c>
      <c r="H25" s="56">
        <v>0.09</v>
      </c>
      <c r="I25" s="58"/>
      <c r="J25" s="76"/>
      <c r="K25" s="83"/>
      <c r="L25" s="89">
        <f>L19*E10*G25</f>
        <v>52.199999999999996</v>
      </c>
      <c r="M25" s="83">
        <f>M19*E10*H25</f>
        <v>64.8</v>
      </c>
      <c r="N25" s="83"/>
      <c r="O25" s="58"/>
      <c r="P25" s="58"/>
      <c r="Q25" s="58"/>
    </row>
    <row r="26" spans="2:17" ht="20.25" x14ac:dyDescent="0.3">
      <c r="B26" s="21" t="s">
        <v>40</v>
      </c>
      <c r="C26" s="47"/>
      <c r="D26" s="47"/>
      <c r="E26" s="60"/>
      <c r="F26" s="47"/>
      <c r="G26" s="61"/>
      <c r="H26" s="56">
        <v>7.0000000000000007E-2</v>
      </c>
      <c r="I26" s="58"/>
      <c r="J26" s="76"/>
      <c r="K26" s="83"/>
      <c r="L26" s="89"/>
      <c r="M26" s="83">
        <f>M19*E10*H26</f>
        <v>50.400000000000006</v>
      </c>
      <c r="N26" s="83"/>
      <c r="O26" s="58"/>
      <c r="P26" s="58"/>
      <c r="Q26" s="58"/>
    </row>
    <row r="27" spans="2:17" ht="20.25" x14ac:dyDescent="0.3">
      <c r="B27" s="13"/>
      <c r="C27" s="37"/>
      <c r="D27" s="37"/>
      <c r="E27" s="58"/>
      <c r="F27" s="37"/>
      <c r="G27" s="62"/>
      <c r="H27" s="62"/>
      <c r="I27" s="58"/>
      <c r="J27" s="76"/>
      <c r="K27" s="83"/>
      <c r="L27" s="89"/>
      <c r="M27" s="83"/>
      <c r="N27" s="83"/>
      <c r="O27" s="58"/>
      <c r="P27" s="58"/>
      <c r="Q27" s="58"/>
    </row>
    <row r="28" spans="2:17" x14ac:dyDescent="0.2">
      <c r="E28" s="8"/>
      <c r="J28" s="1"/>
      <c r="K28" s="78"/>
      <c r="L28" s="90"/>
      <c r="M28" s="78"/>
      <c r="N28" s="78"/>
    </row>
    <row r="29" spans="2:17" x14ac:dyDescent="0.2">
      <c r="E29" s="8"/>
      <c r="G29" t="s">
        <v>41</v>
      </c>
      <c r="I29" s="22">
        <f>SUM(I21:I26)</f>
        <v>180</v>
      </c>
      <c r="J29" s="77">
        <f>SUM(J21:J26)</f>
        <v>400</v>
      </c>
      <c r="K29" s="84">
        <f>SUM(K21:K26)</f>
        <v>460</v>
      </c>
      <c r="L29" s="84">
        <f>SUM(L21:L26)</f>
        <v>580</v>
      </c>
      <c r="M29" s="84">
        <f>SUM(M21:M26)</f>
        <v>720</v>
      </c>
      <c r="N29" s="84"/>
      <c r="O29" s="22"/>
      <c r="P29" s="22"/>
      <c r="Q29" s="22"/>
    </row>
    <row r="30" spans="2:17" x14ac:dyDescent="0.2">
      <c r="E30" s="8"/>
      <c r="J30" s="78"/>
      <c r="K30" s="78"/>
      <c r="L30" s="78"/>
      <c r="M30" s="78"/>
      <c r="N30" s="78"/>
    </row>
    <row r="31" spans="2:17" x14ac:dyDescent="0.2">
      <c r="E31" s="8"/>
      <c r="J31" s="1"/>
      <c r="K31" s="78"/>
      <c r="L31" s="78"/>
      <c r="M31" s="78"/>
      <c r="N31" s="78"/>
    </row>
    <row r="32" spans="2:17" ht="20.25" x14ac:dyDescent="0.3">
      <c r="B32" s="14" t="s">
        <v>42</v>
      </c>
      <c r="C32" s="8"/>
      <c r="I32" s="13" t="s">
        <v>45</v>
      </c>
      <c r="J32" s="5"/>
      <c r="K32" s="78"/>
      <c r="L32" s="78"/>
      <c r="M32" s="78"/>
      <c r="N32" s="78"/>
    </row>
    <row r="33" spans="2:17" ht="20.25" x14ac:dyDescent="0.3">
      <c r="C33" s="13" t="s">
        <v>43</v>
      </c>
      <c r="D33" s="13"/>
      <c r="E33" s="8"/>
      <c r="I33" s="37" t="s">
        <v>69</v>
      </c>
      <c r="J33" s="37"/>
      <c r="K33" s="82"/>
      <c r="L33" s="82"/>
      <c r="M33" s="78"/>
      <c r="N33" s="78"/>
      <c r="O33" s="37"/>
      <c r="P33" s="37"/>
      <c r="Q33" s="37"/>
    </row>
    <row r="34" spans="2:17" ht="20.25" x14ac:dyDescent="0.3">
      <c r="C34" s="17"/>
      <c r="D34" s="17"/>
      <c r="E34" s="18"/>
      <c r="F34" s="17"/>
      <c r="G34" s="17"/>
      <c r="H34" s="23"/>
      <c r="I34" s="37" t="s">
        <v>43</v>
      </c>
      <c r="J34" s="1" t="s">
        <v>43</v>
      </c>
      <c r="K34" s="404" t="s">
        <v>33</v>
      </c>
      <c r="L34" s="405"/>
      <c r="M34" s="405"/>
      <c r="N34" s="405"/>
    </row>
    <row r="35" spans="2:17" ht="20.25" x14ac:dyDescent="0.3">
      <c r="B35" s="19" t="s">
        <v>35</v>
      </c>
      <c r="C35" s="56">
        <v>1</v>
      </c>
      <c r="D35" s="57">
        <v>1</v>
      </c>
      <c r="E35" s="57">
        <v>1</v>
      </c>
      <c r="F35" s="57">
        <v>1</v>
      </c>
      <c r="G35" s="57">
        <v>1</v>
      </c>
      <c r="H35" s="62"/>
      <c r="I35" s="37">
        <v>9</v>
      </c>
      <c r="J35" s="37">
        <v>21</v>
      </c>
      <c r="K35" s="82">
        <v>24</v>
      </c>
      <c r="L35" s="88">
        <v>29</v>
      </c>
      <c r="M35" s="82">
        <v>36</v>
      </c>
      <c r="N35" s="82"/>
      <c r="O35" s="24"/>
      <c r="P35" s="24"/>
      <c r="Q35" s="24"/>
    </row>
    <row r="36" spans="2:17" ht="15.75" x14ac:dyDescent="0.25">
      <c r="J36" s="1"/>
      <c r="K36" s="78"/>
      <c r="L36" s="90"/>
      <c r="M36" s="78"/>
      <c r="N36" s="78"/>
      <c r="O36" s="24"/>
      <c r="P36" s="24"/>
      <c r="Q36" s="24"/>
    </row>
    <row r="37" spans="2:17" ht="20.25" x14ac:dyDescent="0.3">
      <c r="B37" s="20" t="s">
        <v>44</v>
      </c>
      <c r="E37" s="8"/>
      <c r="I37" s="24">
        <f>I35*E14*D35</f>
        <v>45</v>
      </c>
      <c r="J37" s="24">
        <f>+$E$14*J$35*D35</f>
        <v>105</v>
      </c>
      <c r="K37" s="85">
        <f>+$E$14*K$35*E35</f>
        <v>120</v>
      </c>
      <c r="L37" s="91">
        <f>+$E$14*L$35*F35</f>
        <v>145</v>
      </c>
      <c r="M37" s="85">
        <f>+$E$14*M$35*G35</f>
        <v>180</v>
      </c>
      <c r="N37" s="85"/>
      <c r="O37" s="24"/>
      <c r="P37" s="24"/>
      <c r="Q37" s="24"/>
    </row>
    <row r="38" spans="2:17" x14ac:dyDescent="0.2">
      <c r="E38" s="8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2:17" ht="15.75" x14ac:dyDescent="0.25">
      <c r="E39" s="8"/>
      <c r="J39" s="1"/>
      <c r="K39" s="78"/>
      <c r="L39" s="90"/>
      <c r="M39" s="78"/>
      <c r="N39" s="85"/>
    </row>
    <row r="40" spans="2:17" ht="20.25" x14ac:dyDescent="0.3">
      <c r="F40" t="s">
        <v>45</v>
      </c>
      <c r="I40" s="50">
        <f>SUM(I37:I38)</f>
        <v>45</v>
      </c>
      <c r="J40" s="50">
        <f>SUM(J37:J38)</f>
        <v>105</v>
      </c>
      <c r="K40" s="86">
        <f>SUM(K37:K38)</f>
        <v>120</v>
      </c>
      <c r="L40" s="92">
        <f>SUM(L37:L38)</f>
        <v>145</v>
      </c>
      <c r="M40" s="86">
        <f>SUM(M37:M38)</f>
        <v>180</v>
      </c>
      <c r="N40" s="84"/>
      <c r="O40" s="22"/>
      <c r="P40" s="22"/>
      <c r="Q40" s="22"/>
    </row>
    <row r="41" spans="2:17" x14ac:dyDescent="0.2">
      <c r="J41" s="1"/>
      <c r="K41" s="78"/>
      <c r="L41" s="78"/>
      <c r="M41" s="78"/>
      <c r="N41" s="78"/>
    </row>
    <row r="42" spans="2:17" x14ac:dyDescent="0.2">
      <c r="I42" s="84"/>
      <c r="J42" s="84"/>
      <c r="K42" s="84"/>
      <c r="L42" s="84"/>
      <c r="M42" s="84"/>
      <c r="N42" s="84"/>
    </row>
    <row r="43" spans="2:17" x14ac:dyDescent="0.2">
      <c r="J43" s="66"/>
      <c r="K43" s="1"/>
      <c r="L43" s="1"/>
      <c r="M43" s="1"/>
      <c r="N43" s="1"/>
    </row>
  </sheetData>
  <mergeCells count="3">
    <mergeCell ref="I17:L17"/>
    <mergeCell ref="K16:N16"/>
    <mergeCell ref="K34:N34"/>
  </mergeCells>
  <pageMargins left="0.7" right="0.7" top="0.75" bottom="0.75" header="0.3" footer="0.3"/>
  <pageSetup scale="63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34"/>
  <sheetViews>
    <sheetView workbookViewId="0">
      <selection activeCell="B4" sqref="B4"/>
    </sheetView>
  </sheetViews>
  <sheetFormatPr defaultColWidth="9.140625" defaultRowHeight="12.75" x14ac:dyDescent="0.2"/>
  <cols>
    <col min="1" max="1" width="8" customWidth="1"/>
    <col min="2" max="2" width="37.7109375" customWidth="1"/>
    <col min="3" max="3" width="12.28515625" customWidth="1"/>
    <col min="4" max="4" width="11.85546875" customWidth="1"/>
    <col min="5" max="16" width="10.5703125" customWidth="1"/>
  </cols>
  <sheetData>
    <row r="1" spans="1:16" ht="16.5" customHeight="1" x14ac:dyDescent="0.3">
      <c r="A1" s="385" t="s">
        <v>287</v>
      </c>
      <c r="B1" s="385"/>
      <c r="C1" s="385"/>
      <c r="D1" s="385"/>
      <c r="E1" s="385"/>
      <c r="F1" s="385"/>
      <c r="G1" s="385"/>
      <c r="H1" s="385"/>
      <c r="I1" s="385"/>
      <c r="J1" s="385"/>
      <c r="K1" s="406"/>
      <c r="L1" s="406"/>
      <c r="M1" s="406"/>
      <c r="N1" s="406"/>
      <c r="O1" s="406"/>
      <c r="P1" s="406"/>
    </row>
    <row r="2" spans="1:16" ht="16.5" customHeight="1" x14ac:dyDescent="0.2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6" ht="25.5" customHeight="1" x14ac:dyDescent="0.3">
      <c r="A3" s="247" t="s">
        <v>13</v>
      </c>
      <c r="B3" s="277" t="s">
        <v>556</v>
      </c>
      <c r="C3" s="278"/>
      <c r="D3" s="126"/>
      <c r="E3" s="126"/>
      <c r="F3" s="126"/>
      <c r="G3" s="279" t="s">
        <v>14</v>
      </c>
      <c r="H3" s="279" t="s">
        <v>286</v>
      </c>
      <c r="I3" s="202"/>
      <c r="J3" s="126"/>
      <c r="K3" s="101"/>
      <c r="L3" s="101"/>
      <c r="M3" s="101"/>
      <c r="N3" s="101"/>
      <c r="O3" s="101"/>
      <c r="P3" s="101"/>
    </row>
    <row r="4" spans="1:16" ht="25.5" customHeight="1" thickBot="1" x14ac:dyDescent="0.35">
      <c r="A4" s="247"/>
      <c r="B4" s="277"/>
      <c r="C4" s="278"/>
      <c r="D4" s="126"/>
      <c r="E4" s="126"/>
      <c r="F4" s="126"/>
      <c r="G4" s="275"/>
      <c r="H4" s="275"/>
      <c r="I4" s="276"/>
      <c r="J4" s="126"/>
      <c r="K4" s="101"/>
      <c r="L4" s="101"/>
      <c r="M4" s="101"/>
      <c r="N4" s="101"/>
      <c r="O4" s="101"/>
      <c r="P4" s="101"/>
    </row>
    <row r="5" spans="1:16" ht="25.5" customHeight="1" thickBot="1" x14ac:dyDescent="0.3">
      <c r="A5" s="127"/>
      <c r="B5" s="127"/>
      <c r="C5" s="127"/>
      <c r="D5" s="127"/>
      <c r="E5" s="407" t="s">
        <v>25</v>
      </c>
      <c r="F5" s="408"/>
      <c r="G5" s="408"/>
      <c r="H5" s="408"/>
      <c r="I5" s="409"/>
      <c r="J5" s="411" t="s">
        <v>151</v>
      </c>
      <c r="K5" s="412"/>
      <c r="L5" s="412"/>
      <c r="M5" s="412"/>
      <c r="N5" s="413"/>
      <c r="O5" s="128"/>
      <c r="P5" s="128"/>
    </row>
    <row r="6" spans="1:16" ht="36.75" customHeight="1" thickBot="1" x14ac:dyDescent="0.3">
      <c r="A6" s="25" t="s">
        <v>155</v>
      </c>
      <c r="B6" s="26" t="s">
        <v>1</v>
      </c>
      <c r="C6" s="25" t="s">
        <v>15</v>
      </c>
      <c r="D6" s="25" t="s">
        <v>16</v>
      </c>
      <c r="E6" s="25" t="s">
        <v>17</v>
      </c>
      <c r="F6" s="26" t="s">
        <v>18</v>
      </c>
      <c r="G6" s="25" t="s">
        <v>19</v>
      </c>
      <c r="H6" s="26" t="s">
        <v>20</v>
      </c>
      <c r="I6" s="25" t="s">
        <v>72</v>
      </c>
      <c r="J6" s="25" t="s">
        <v>17</v>
      </c>
      <c r="K6" s="26" t="s">
        <v>18</v>
      </c>
      <c r="L6" s="25" t="s">
        <v>19</v>
      </c>
      <c r="M6" s="26" t="s">
        <v>20</v>
      </c>
      <c r="N6" s="25" t="s">
        <v>73</v>
      </c>
      <c r="O6" s="25" t="s">
        <v>26</v>
      </c>
      <c r="P6" s="26" t="s">
        <v>0</v>
      </c>
    </row>
    <row r="7" spans="1:16" ht="16.5" customHeight="1" thickBot="1" x14ac:dyDescent="0.25">
      <c r="A7" s="285"/>
      <c r="B7" s="209"/>
      <c r="C7" s="108"/>
      <c r="D7" s="108"/>
      <c r="E7" s="64"/>
      <c r="F7" s="108"/>
      <c r="G7" s="124"/>
      <c r="H7" s="64">
        <f t="shared" ref="H7:H20" si="0">F7*0.5</f>
        <v>0</v>
      </c>
      <c r="I7" s="64">
        <f t="shared" ref="I7:I20" si="1">G7-H7</f>
        <v>0</v>
      </c>
      <c r="J7" s="64"/>
      <c r="K7" s="108"/>
      <c r="L7" s="124"/>
      <c r="M7" s="64">
        <f t="shared" ref="M7:M20" si="2">K7*0.5</f>
        <v>0</v>
      </c>
      <c r="N7" s="64">
        <f t="shared" ref="N7:N20" si="3">L7-M7</f>
        <v>0</v>
      </c>
      <c r="O7" s="222">
        <f t="shared" ref="O7:O20" si="4">I7+N7</f>
        <v>0</v>
      </c>
      <c r="P7" s="220">
        <v>1</v>
      </c>
    </row>
    <row r="8" spans="1:16" ht="16.5" customHeight="1" thickBot="1" x14ac:dyDescent="0.25">
      <c r="A8" s="108"/>
      <c r="B8" s="209"/>
      <c r="C8" s="108"/>
      <c r="D8" s="108"/>
      <c r="E8" s="73"/>
      <c r="F8" s="108"/>
      <c r="G8" s="73"/>
      <c r="H8" s="64">
        <f t="shared" si="0"/>
        <v>0</v>
      </c>
      <c r="I8" s="64">
        <f t="shared" si="1"/>
        <v>0</v>
      </c>
      <c r="J8" s="73"/>
      <c r="K8" s="108"/>
      <c r="L8" s="73"/>
      <c r="M8" s="64">
        <f t="shared" si="2"/>
        <v>0</v>
      </c>
      <c r="N8" s="64">
        <f t="shared" si="3"/>
        <v>0</v>
      </c>
      <c r="O8" s="222">
        <f t="shared" si="4"/>
        <v>0</v>
      </c>
      <c r="P8" s="220">
        <v>2</v>
      </c>
    </row>
    <row r="9" spans="1:16" ht="16.5" customHeight="1" thickBot="1" x14ac:dyDescent="0.25">
      <c r="A9" s="285"/>
      <c r="B9" s="209"/>
      <c r="C9" s="108"/>
      <c r="D9" s="108"/>
      <c r="E9" s="64"/>
      <c r="F9" s="108"/>
      <c r="G9" s="123"/>
      <c r="H9" s="64">
        <f t="shared" si="0"/>
        <v>0</v>
      </c>
      <c r="I9" s="64">
        <f t="shared" si="1"/>
        <v>0</v>
      </c>
      <c r="J9" s="64"/>
      <c r="K9" s="108"/>
      <c r="L9" s="64"/>
      <c r="M9" s="64">
        <f t="shared" si="2"/>
        <v>0</v>
      </c>
      <c r="N9" s="64">
        <f t="shared" si="3"/>
        <v>0</v>
      </c>
      <c r="O9" s="222">
        <f t="shared" si="4"/>
        <v>0</v>
      </c>
      <c r="P9" s="220">
        <v>3</v>
      </c>
    </row>
    <row r="10" spans="1:16" ht="16.5" customHeight="1" thickBot="1" x14ac:dyDescent="0.25">
      <c r="A10" s="108"/>
      <c r="B10" s="209"/>
      <c r="C10" s="108"/>
      <c r="D10" s="108"/>
      <c r="E10" s="64"/>
      <c r="F10" s="108"/>
      <c r="G10" s="124"/>
      <c r="H10" s="64">
        <f t="shared" si="0"/>
        <v>0</v>
      </c>
      <c r="I10" s="64">
        <f t="shared" si="1"/>
        <v>0</v>
      </c>
      <c r="J10" s="64"/>
      <c r="K10" s="108"/>
      <c r="L10" s="124"/>
      <c r="M10" s="64">
        <f t="shared" si="2"/>
        <v>0</v>
      </c>
      <c r="N10" s="64">
        <f t="shared" si="3"/>
        <v>0</v>
      </c>
      <c r="O10" s="222">
        <f t="shared" si="4"/>
        <v>0</v>
      </c>
      <c r="P10" s="220">
        <v>4</v>
      </c>
    </row>
    <row r="11" spans="1:16" ht="16.5" customHeight="1" thickBot="1" x14ac:dyDescent="0.25">
      <c r="A11" s="287"/>
      <c r="B11" s="209"/>
      <c r="C11" s="29"/>
      <c r="D11" s="29"/>
      <c r="E11" s="29"/>
      <c r="F11" s="29"/>
      <c r="G11" s="121"/>
      <c r="H11" s="64">
        <f t="shared" si="0"/>
        <v>0</v>
      </c>
      <c r="I11" s="64">
        <f t="shared" si="1"/>
        <v>0</v>
      </c>
      <c r="J11" s="29"/>
      <c r="K11" s="29"/>
      <c r="L11" s="121"/>
      <c r="M11" s="64">
        <f t="shared" si="2"/>
        <v>0</v>
      </c>
      <c r="N11" s="64">
        <f t="shared" si="3"/>
        <v>0</v>
      </c>
      <c r="O11" s="64">
        <f t="shared" si="4"/>
        <v>0</v>
      </c>
      <c r="P11" s="142"/>
    </row>
    <row r="12" spans="1:16" ht="16.5" customHeight="1" thickBot="1" x14ac:dyDescent="0.25">
      <c r="A12" s="285"/>
      <c r="B12" s="209"/>
      <c r="C12" s="108"/>
      <c r="D12" s="108"/>
      <c r="E12" s="309"/>
      <c r="F12" s="108"/>
      <c r="G12" s="64"/>
      <c r="H12" s="64">
        <f t="shared" si="0"/>
        <v>0</v>
      </c>
      <c r="I12" s="64">
        <f t="shared" si="1"/>
        <v>0</v>
      </c>
      <c r="J12" s="64"/>
      <c r="K12" s="108"/>
      <c r="L12" s="64"/>
      <c r="M12" s="64">
        <f t="shared" si="2"/>
        <v>0</v>
      </c>
      <c r="N12" s="64">
        <f t="shared" si="3"/>
        <v>0</v>
      </c>
      <c r="O12" s="64">
        <f t="shared" si="4"/>
        <v>0</v>
      </c>
      <c r="P12" s="142"/>
    </row>
    <row r="13" spans="1:16" ht="16.5" customHeight="1" thickBot="1" x14ac:dyDescent="0.25">
      <c r="A13" s="285"/>
      <c r="B13" s="209"/>
      <c r="C13" s="108"/>
      <c r="D13" s="108"/>
      <c r="E13" s="308"/>
      <c r="F13" s="108"/>
      <c r="G13" s="124"/>
      <c r="H13" s="64">
        <f t="shared" si="0"/>
        <v>0</v>
      </c>
      <c r="I13" s="64">
        <f t="shared" si="1"/>
        <v>0</v>
      </c>
      <c r="J13" s="125"/>
      <c r="K13" s="108"/>
      <c r="L13" s="124"/>
      <c r="M13" s="64">
        <f t="shared" si="2"/>
        <v>0</v>
      </c>
      <c r="N13" s="64">
        <f t="shared" si="3"/>
        <v>0</v>
      </c>
      <c r="O13" s="64">
        <f t="shared" si="4"/>
        <v>0</v>
      </c>
      <c r="P13" s="108"/>
    </row>
    <row r="14" spans="1:16" ht="16.5" customHeight="1" thickBot="1" x14ac:dyDescent="0.25">
      <c r="A14" s="285"/>
      <c r="B14" s="209"/>
      <c r="C14" s="108"/>
      <c r="D14" s="108"/>
      <c r="E14" s="64"/>
      <c r="F14" s="108"/>
      <c r="G14" s="123"/>
      <c r="H14" s="64">
        <f t="shared" si="0"/>
        <v>0</v>
      </c>
      <c r="I14" s="64">
        <f t="shared" si="1"/>
        <v>0</v>
      </c>
      <c r="J14" s="64"/>
      <c r="K14" s="108"/>
      <c r="L14" s="64"/>
      <c r="M14" s="64">
        <f t="shared" si="2"/>
        <v>0</v>
      </c>
      <c r="N14" s="64">
        <f t="shared" si="3"/>
        <v>0</v>
      </c>
      <c r="O14" s="64">
        <f t="shared" si="4"/>
        <v>0</v>
      </c>
      <c r="P14" s="108"/>
    </row>
    <row r="15" spans="1:16" ht="16.5" customHeight="1" thickBot="1" x14ac:dyDescent="0.25">
      <c r="A15" s="307"/>
      <c r="B15" s="132"/>
      <c r="C15" s="108"/>
      <c r="D15" s="108"/>
      <c r="E15" s="125"/>
      <c r="F15" s="108"/>
      <c r="G15" s="124"/>
      <c r="H15" s="64">
        <f t="shared" si="0"/>
        <v>0</v>
      </c>
      <c r="I15" s="64">
        <f t="shared" si="1"/>
        <v>0</v>
      </c>
      <c r="J15" s="125"/>
      <c r="K15" s="108"/>
      <c r="L15" s="124"/>
      <c r="M15" s="64">
        <f t="shared" si="2"/>
        <v>0</v>
      </c>
      <c r="N15" s="64">
        <f t="shared" si="3"/>
        <v>0</v>
      </c>
      <c r="O15" s="64">
        <f t="shared" si="4"/>
        <v>0</v>
      </c>
      <c r="P15" s="108"/>
    </row>
    <row r="16" spans="1:16" ht="16.5" customHeight="1" thickBot="1" x14ac:dyDescent="0.25">
      <c r="A16" s="108"/>
      <c r="B16" s="209"/>
      <c r="C16" s="108"/>
      <c r="D16" s="108"/>
      <c r="E16" s="108"/>
      <c r="F16" s="108"/>
      <c r="G16" s="64"/>
      <c r="H16" s="64">
        <f t="shared" si="0"/>
        <v>0</v>
      </c>
      <c r="I16" s="64">
        <f t="shared" si="1"/>
        <v>0</v>
      </c>
      <c r="J16" s="108"/>
      <c r="K16" s="108"/>
      <c r="L16" s="64"/>
      <c r="M16" s="64">
        <f t="shared" si="2"/>
        <v>0</v>
      </c>
      <c r="N16" s="64">
        <f t="shared" si="3"/>
        <v>0</v>
      </c>
      <c r="O16" s="64">
        <f t="shared" si="4"/>
        <v>0</v>
      </c>
      <c r="P16" s="108"/>
    </row>
    <row r="17" spans="1:16" ht="16.5" customHeight="1" thickBot="1" x14ac:dyDescent="0.25">
      <c r="A17" s="285"/>
      <c r="B17" s="209"/>
      <c r="C17" s="108"/>
      <c r="D17" s="108"/>
      <c r="E17" s="64"/>
      <c r="F17" s="108"/>
      <c r="G17" s="123"/>
      <c r="H17" s="64">
        <f t="shared" si="0"/>
        <v>0</v>
      </c>
      <c r="I17" s="64">
        <f t="shared" si="1"/>
        <v>0</v>
      </c>
      <c r="J17" s="221"/>
      <c r="K17" s="108"/>
      <c r="L17" s="64"/>
      <c r="M17" s="64">
        <f t="shared" si="2"/>
        <v>0</v>
      </c>
      <c r="N17" s="64">
        <f t="shared" si="3"/>
        <v>0</v>
      </c>
      <c r="O17" s="64">
        <f t="shared" si="4"/>
        <v>0</v>
      </c>
      <c r="P17" s="108"/>
    </row>
    <row r="18" spans="1:16" ht="16.5" customHeight="1" thickBot="1" x14ac:dyDescent="0.25">
      <c r="A18" s="108"/>
      <c r="B18" s="209"/>
      <c r="C18" s="108"/>
      <c r="D18" s="108"/>
      <c r="E18" s="125"/>
      <c r="F18" s="108"/>
      <c r="G18" s="124"/>
      <c r="H18" s="64">
        <f t="shared" si="0"/>
        <v>0</v>
      </c>
      <c r="I18" s="64">
        <f t="shared" si="1"/>
        <v>0</v>
      </c>
      <c r="J18" s="125"/>
      <c r="K18" s="108"/>
      <c r="L18" s="124"/>
      <c r="M18" s="64">
        <f t="shared" si="2"/>
        <v>0</v>
      </c>
      <c r="N18" s="64">
        <f t="shared" si="3"/>
        <v>0</v>
      </c>
      <c r="O18" s="64">
        <f t="shared" si="4"/>
        <v>0</v>
      </c>
      <c r="P18" s="108"/>
    </row>
    <row r="19" spans="1:16" ht="16.5" customHeight="1" thickBot="1" x14ac:dyDescent="0.25">
      <c r="A19" s="285"/>
      <c r="B19" s="209"/>
      <c r="C19" s="108"/>
      <c r="D19" s="108"/>
      <c r="E19" s="125"/>
      <c r="F19" s="108"/>
      <c r="G19" s="124"/>
      <c r="H19" s="64">
        <f t="shared" si="0"/>
        <v>0</v>
      </c>
      <c r="I19" s="64">
        <f t="shared" si="1"/>
        <v>0</v>
      </c>
      <c r="J19" s="125"/>
      <c r="K19" s="108"/>
      <c r="L19" s="124"/>
      <c r="M19" s="64">
        <f t="shared" si="2"/>
        <v>0</v>
      </c>
      <c r="N19" s="64">
        <f t="shared" si="3"/>
        <v>0</v>
      </c>
      <c r="O19" s="64">
        <f t="shared" si="4"/>
        <v>0</v>
      </c>
      <c r="P19" s="108"/>
    </row>
    <row r="20" spans="1:16" ht="16.5" customHeight="1" thickBot="1" x14ac:dyDescent="0.25">
      <c r="A20" s="285"/>
      <c r="B20" s="132"/>
      <c r="C20" s="108"/>
      <c r="D20" s="108"/>
      <c r="E20" s="220"/>
      <c r="F20" s="108"/>
      <c r="G20" s="64"/>
      <c r="H20" s="64">
        <f t="shared" si="0"/>
        <v>0</v>
      </c>
      <c r="I20" s="64">
        <f t="shared" si="1"/>
        <v>0</v>
      </c>
      <c r="J20" s="108"/>
      <c r="K20" s="108"/>
      <c r="L20" s="64"/>
      <c r="M20" s="64">
        <f t="shared" si="2"/>
        <v>0</v>
      </c>
      <c r="N20" s="64">
        <f t="shared" si="3"/>
        <v>0</v>
      </c>
      <c r="O20" s="64">
        <f t="shared" si="4"/>
        <v>0</v>
      </c>
      <c r="P20" s="108"/>
    </row>
    <row r="21" spans="1:16" ht="16.5" customHeight="1" thickBot="1" x14ac:dyDescent="0.25">
      <c r="A21" s="286"/>
      <c r="B21" s="219"/>
      <c r="C21" s="108"/>
      <c r="D21" s="108"/>
      <c r="E21" s="123"/>
      <c r="F21" s="108"/>
      <c r="G21" s="124"/>
      <c r="H21" s="64">
        <f t="shared" ref="H21:H23" si="5">F21*0.5</f>
        <v>0</v>
      </c>
      <c r="I21" s="64">
        <f t="shared" ref="I21:I23" si="6">G21-H21</f>
        <v>0</v>
      </c>
      <c r="J21" s="123"/>
      <c r="K21" s="108"/>
      <c r="L21" s="124"/>
      <c r="M21" s="64">
        <f t="shared" ref="M21:M23" si="7">K21*0.5</f>
        <v>0</v>
      </c>
      <c r="N21" s="64">
        <f t="shared" ref="N21:N23" si="8">L21-M21</f>
        <v>0</v>
      </c>
      <c r="O21" s="64">
        <f t="shared" ref="O21:O23" si="9">I21+N21</f>
        <v>0</v>
      </c>
      <c r="P21" s="108"/>
    </row>
    <row r="22" spans="1:16" ht="16.5" customHeight="1" thickBot="1" x14ac:dyDescent="0.25">
      <c r="A22" s="108"/>
      <c r="B22" s="219"/>
      <c r="C22" s="108"/>
      <c r="D22" s="108"/>
      <c r="E22" s="125"/>
      <c r="F22" s="108"/>
      <c r="G22" s="124"/>
      <c r="H22" s="64">
        <f t="shared" si="5"/>
        <v>0</v>
      </c>
      <c r="I22" s="64">
        <f t="shared" si="6"/>
        <v>0</v>
      </c>
      <c r="J22" s="125"/>
      <c r="K22" s="108"/>
      <c r="L22" s="124"/>
      <c r="M22" s="64">
        <f t="shared" si="7"/>
        <v>0</v>
      </c>
      <c r="N22" s="64">
        <f t="shared" si="8"/>
        <v>0</v>
      </c>
      <c r="O22" s="64">
        <f t="shared" si="9"/>
        <v>0</v>
      </c>
      <c r="P22" s="108"/>
    </row>
    <row r="23" spans="1:16" ht="16.5" customHeight="1" thickBot="1" x14ac:dyDescent="0.25">
      <c r="A23" s="142"/>
      <c r="B23" s="219"/>
      <c r="C23" s="108"/>
      <c r="D23" s="108"/>
      <c r="E23" s="64"/>
      <c r="F23" s="108"/>
      <c r="G23" s="64"/>
      <c r="H23" s="64">
        <f t="shared" si="5"/>
        <v>0</v>
      </c>
      <c r="I23" s="64">
        <f t="shared" si="6"/>
        <v>0</v>
      </c>
      <c r="J23" s="64"/>
      <c r="K23" s="108"/>
      <c r="L23" s="64"/>
      <c r="M23" s="64">
        <f t="shared" si="7"/>
        <v>0</v>
      </c>
      <c r="N23" s="64">
        <f t="shared" si="8"/>
        <v>0</v>
      </c>
      <c r="O23" s="64">
        <f t="shared" si="9"/>
        <v>0</v>
      </c>
      <c r="P23" s="120"/>
    </row>
    <row r="24" spans="1:16" ht="16.5" customHeight="1" x14ac:dyDescent="0.2">
      <c r="A24" s="101"/>
      <c r="B24" s="218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</row>
    <row r="25" spans="1:16" ht="16.5" customHeight="1" x14ac:dyDescent="0.2">
      <c r="A25" s="101"/>
      <c r="B25" s="218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</row>
    <row r="26" spans="1:16" ht="16.5" customHeight="1" x14ac:dyDescent="0.2">
      <c r="A26" s="101"/>
      <c r="B26" s="101" t="s">
        <v>21</v>
      </c>
      <c r="C26" s="410"/>
      <c r="D26" s="410"/>
      <c r="E26" s="410"/>
      <c r="F26" s="410"/>
      <c r="G26" s="410"/>
      <c r="H26" s="410"/>
      <c r="I26" s="101"/>
      <c r="J26" s="101"/>
      <c r="K26" s="101"/>
      <c r="L26" s="101"/>
      <c r="M26" s="101"/>
      <c r="N26" s="101"/>
      <c r="O26" s="101"/>
      <c r="P26" s="101"/>
    </row>
    <row r="27" spans="1:16" ht="16.5" customHeight="1" x14ac:dyDescent="0.25">
      <c r="A27" s="101"/>
      <c r="B27" s="101" t="s">
        <v>23</v>
      </c>
      <c r="C27" s="119">
        <f>SUM(O7:O23)</f>
        <v>0</v>
      </c>
      <c r="D27" s="101"/>
      <c r="E27" s="10" t="s">
        <v>296</v>
      </c>
      <c r="F27" s="101"/>
      <c r="G27" s="101"/>
      <c r="I27" s="101"/>
      <c r="J27" s="10"/>
      <c r="K27" s="10"/>
      <c r="L27" s="10"/>
      <c r="M27" s="101"/>
      <c r="N27" s="101"/>
      <c r="O27" s="101"/>
      <c r="P27" s="101"/>
    </row>
    <row r="28" spans="1:16" ht="16.5" customHeight="1" x14ac:dyDescent="0.25">
      <c r="A28" s="101"/>
      <c r="B28" s="101" t="s">
        <v>24</v>
      </c>
      <c r="C28" s="119">
        <f>C27/16</f>
        <v>0</v>
      </c>
      <c r="D28" s="101"/>
      <c r="E28" s="10" t="s">
        <v>297</v>
      </c>
      <c r="F28" s="101"/>
      <c r="G28" s="101"/>
      <c r="H28" s="101"/>
      <c r="I28" s="101"/>
      <c r="J28" s="10"/>
      <c r="K28" s="101"/>
      <c r="L28" s="101"/>
      <c r="M28" s="101"/>
      <c r="N28" s="101"/>
      <c r="O28" s="101"/>
      <c r="P28" s="101"/>
    </row>
    <row r="29" spans="1:16" ht="16.5" customHeight="1" x14ac:dyDescent="0.25">
      <c r="B29" s="102"/>
      <c r="C29" s="102"/>
      <c r="D29" s="102"/>
      <c r="E29" s="102"/>
      <c r="F29" s="102"/>
      <c r="G29" s="102"/>
      <c r="H29" s="102"/>
      <c r="I29" s="102"/>
      <c r="J29" s="102"/>
    </row>
    <row r="30" spans="1:16" ht="16.5" customHeight="1" x14ac:dyDescent="0.25"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6" ht="16.5" customHeight="1" x14ac:dyDescent="0.25">
      <c r="B31" s="102"/>
      <c r="C31" s="102"/>
      <c r="D31" s="102"/>
      <c r="E31" s="102"/>
      <c r="F31" s="102"/>
      <c r="G31" s="102"/>
      <c r="H31" s="102"/>
      <c r="I31" s="102"/>
      <c r="J31" s="102"/>
    </row>
    <row r="32" spans="1:16" ht="16.5" customHeight="1" x14ac:dyDescent="0.25">
      <c r="B32" s="102"/>
      <c r="C32" s="102"/>
      <c r="D32" s="102"/>
      <c r="E32" s="102"/>
      <c r="F32" s="102"/>
      <c r="G32" s="102"/>
      <c r="H32" s="102"/>
      <c r="I32" s="102"/>
      <c r="J32" s="102"/>
    </row>
    <row r="33" ht="16.5" customHeight="1" x14ac:dyDescent="0.2"/>
    <row r="34" ht="16.5" customHeight="1" x14ac:dyDescent="0.2"/>
  </sheetData>
  <sortState xmlns:xlrd2="http://schemas.microsoft.com/office/spreadsheetml/2017/richdata2" ref="A7:O20">
    <sortCondition descending="1" ref="O7:O20"/>
  </sortState>
  <mergeCells count="5">
    <mergeCell ref="A1:P1"/>
    <mergeCell ref="E5:I5"/>
    <mergeCell ref="C26:E26"/>
    <mergeCell ref="F26:H26"/>
    <mergeCell ref="J5:N5"/>
  </mergeCells>
  <phoneticPr fontId="3" type="noConversion"/>
  <pageMargins left="0.75" right="0.75" top="1" bottom="1" header="0.5" footer="0.5"/>
  <pageSetup scale="62"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34"/>
  <sheetViews>
    <sheetView workbookViewId="0">
      <selection activeCell="J6" sqref="J6"/>
    </sheetView>
  </sheetViews>
  <sheetFormatPr defaultRowHeight="12.75" x14ac:dyDescent="0.2"/>
  <cols>
    <col min="1" max="1" width="4.5703125" customWidth="1"/>
    <col min="2" max="2" width="10.140625" customWidth="1"/>
    <col min="3" max="3" width="9.140625" customWidth="1"/>
    <col min="4" max="4" width="77.140625" customWidth="1"/>
    <col min="5" max="5" width="10" customWidth="1"/>
    <col min="6" max="6" width="14.42578125" customWidth="1"/>
    <col min="7" max="7" width="9.85546875" customWidth="1"/>
    <col min="8" max="8" width="13.5703125" customWidth="1"/>
    <col min="9" max="9" width="10" customWidth="1"/>
    <col min="10" max="10" width="15.42578125" customWidth="1"/>
    <col min="11" max="11" width="10.7109375" customWidth="1"/>
    <col min="12" max="12" width="10.5703125" customWidth="1"/>
  </cols>
  <sheetData>
    <row r="1" spans="1:11" ht="18.75" customHeight="1" x14ac:dyDescent="0.25">
      <c r="A1" s="101"/>
      <c r="B1" s="382" t="s">
        <v>224</v>
      </c>
      <c r="C1" s="382"/>
      <c r="D1" s="382"/>
      <c r="E1" s="382"/>
      <c r="F1" s="382"/>
      <c r="G1" s="382"/>
      <c r="H1" s="382"/>
      <c r="I1" s="382"/>
      <c r="J1" s="382"/>
      <c r="K1" s="382"/>
    </row>
    <row r="2" spans="1:11" ht="15.75" thickBo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18"/>
    </row>
    <row r="3" spans="1:11" ht="30" customHeight="1" thickBot="1" x14ac:dyDescent="0.25">
      <c r="A3" s="101"/>
      <c r="B3" s="27" t="s">
        <v>223</v>
      </c>
      <c r="C3" s="416"/>
      <c r="D3" s="416"/>
      <c r="E3" s="417"/>
      <c r="F3" s="126"/>
      <c r="G3" s="126"/>
      <c r="H3" s="27" t="s">
        <v>14</v>
      </c>
      <c r="I3" s="414"/>
      <c r="J3" s="415"/>
      <c r="K3" s="130"/>
    </row>
    <row r="4" spans="1:11" ht="15.75" thickBot="1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18"/>
    </row>
    <row r="5" spans="1:11" ht="39" customHeight="1" thickBot="1" x14ac:dyDescent="0.3">
      <c r="A5" s="25"/>
      <c r="B5" s="103" t="s">
        <v>53</v>
      </c>
      <c r="C5" s="103" t="s">
        <v>76</v>
      </c>
      <c r="D5" s="72" t="s">
        <v>1</v>
      </c>
      <c r="E5" s="25" t="s">
        <v>54</v>
      </c>
      <c r="F5" s="25" t="s">
        <v>17</v>
      </c>
      <c r="G5" s="25" t="s">
        <v>55</v>
      </c>
      <c r="H5" s="25" t="s">
        <v>19</v>
      </c>
      <c r="I5" s="26" t="s">
        <v>20</v>
      </c>
      <c r="J5" s="25" t="s">
        <v>52</v>
      </c>
      <c r="K5" s="25" t="s">
        <v>146</v>
      </c>
    </row>
    <row r="6" spans="1:11" ht="30" customHeight="1" thickBot="1" x14ac:dyDescent="0.25">
      <c r="A6" s="28">
        <f t="shared" ref="A6:A29" si="0">(A5+1)</f>
        <v>1</v>
      </c>
      <c r="B6" s="108"/>
      <c r="C6" s="108"/>
      <c r="D6" s="209"/>
      <c r="E6" s="143"/>
      <c r="F6" s="210"/>
      <c r="G6" s="108"/>
      <c r="H6" s="64"/>
      <c r="I6" s="64">
        <f>G6*0.5</f>
        <v>0</v>
      </c>
      <c r="J6" s="64">
        <f>H6-I6</f>
        <v>0</v>
      </c>
      <c r="K6" s="108">
        <v>1</v>
      </c>
    </row>
    <row r="7" spans="1:11" ht="30" customHeight="1" thickBot="1" x14ac:dyDescent="0.25">
      <c r="A7" s="28">
        <f t="shared" si="0"/>
        <v>2</v>
      </c>
      <c r="B7" s="108"/>
      <c r="C7" s="108"/>
      <c r="D7" s="209"/>
      <c r="E7" s="106"/>
      <c r="F7" s="108"/>
      <c r="G7" s="108"/>
      <c r="H7" s="64"/>
      <c r="I7" s="64">
        <f t="shared" ref="I7:I30" si="1">G7*0.5</f>
        <v>0</v>
      </c>
      <c r="J7" s="64">
        <f t="shared" ref="J7:J30" si="2">H7-I7</f>
        <v>0</v>
      </c>
      <c r="K7" s="108">
        <v>2</v>
      </c>
    </row>
    <row r="8" spans="1:11" ht="30" customHeight="1" thickBot="1" x14ac:dyDescent="0.25">
      <c r="A8" s="28">
        <f t="shared" si="0"/>
        <v>3</v>
      </c>
      <c r="B8" s="108"/>
      <c r="C8" s="108"/>
      <c r="D8" s="209"/>
      <c r="E8" s="144"/>
      <c r="F8" s="109"/>
      <c r="G8" s="107"/>
      <c r="H8" s="74"/>
      <c r="I8" s="64">
        <f t="shared" si="1"/>
        <v>0</v>
      </c>
      <c r="J8" s="64">
        <f t="shared" si="2"/>
        <v>0</v>
      </c>
      <c r="K8" s="108">
        <v>3</v>
      </c>
    </row>
    <row r="9" spans="1:11" ht="30" customHeight="1" thickBot="1" x14ac:dyDescent="0.25">
      <c r="A9" s="28">
        <f t="shared" si="0"/>
        <v>4</v>
      </c>
      <c r="B9" s="108"/>
      <c r="C9" s="108"/>
      <c r="D9" s="209"/>
      <c r="E9" s="106"/>
      <c r="F9" s="109"/>
      <c r="G9" s="108"/>
      <c r="H9" s="64"/>
      <c r="I9" s="64">
        <f t="shared" si="1"/>
        <v>0</v>
      </c>
      <c r="J9" s="64">
        <f t="shared" si="2"/>
        <v>0</v>
      </c>
      <c r="K9" s="142">
        <v>4</v>
      </c>
    </row>
    <row r="10" spans="1:11" ht="30" customHeight="1" thickBot="1" x14ac:dyDescent="0.25">
      <c r="A10" s="28">
        <f t="shared" si="0"/>
        <v>5</v>
      </c>
      <c r="B10" s="108"/>
      <c r="C10" s="108"/>
      <c r="D10" s="209"/>
      <c r="E10" s="106"/>
      <c r="F10" s="107"/>
      <c r="G10" s="107"/>
      <c r="H10" s="74"/>
      <c r="I10" s="64">
        <f t="shared" si="1"/>
        <v>0</v>
      </c>
      <c r="J10" s="64">
        <f t="shared" si="2"/>
        <v>0</v>
      </c>
      <c r="K10" s="142">
        <v>5</v>
      </c>
    </row>
    <row r="11" spans="1:11" ht="30" customHeight="1" thickBot="1" x14ac:dyDescent="0.25">
      <c r="A11" s="28">
        <f t="shared" si="0"/>
        <v>6</v>
      </c>
      <c r="B11" s="108"/>
      <c r="C11" s="108"/>
      <c r="D11" s="209"/>
      <c r="E11" s="144"/>
      <c r="F11" s="109"/>
      <c r="G11" s="107"/>
      <c r="H11" s="74"/>
      <c r="I11" s="64">
        <f t="shared" si="1"/>
        <v>0</v>
      </c>
      <c r="J11" s="64">
        <f t="shared" si="2"/>
        <v>0</v>
      </c>
      <c r="K11" s="142">
        <v>6</v>
      </c>
    </row>
    <row r="12" spans="1:11" ht="30" customHeight="1" thickBot="1" x14ac:dyDescent="0.25">
      <c r="A12" s="28">
        <f t="shared" si="0"/>
        <v>7</v>
      </c>
      <c r="B12" s="108"/>
      <c r="C12" s="108"/>
      <c r="D12" s="132"/>
      <c r="E12" s="106"/>
      <c r="F12" s="109"/>
      <c r="G12" s="108"/>
      <c r="H12" s="64"/>
      <c r="I12" s="64">
        <f t="shared" si="1"/>
        <v>0</v>
      </c>
      <c r="J12" s="64">
        <f t="shared" si="2"/>
        <v>0</v>
      </c>
      <c r="K12" s="108">
        <v>7</v>
      </c>
    </row>
    <row r="13" spans="1:11" ht="30" customHeight="1" thickBot="1" x14ac:dyDescent="0.25">
      <c r="A13" s="28">
        <f t="shared" si="0"/>
        <v>8</v>
      </c>
      <c r="B13" s="108"/>
      <c r="C13" s="108"/>
      <c r="D13" s="209"/>
      <c r="E13" s="106"/>
      <c r="F13" s="109"/>
      <c r="G13" s="108"/>
      <c r="H13" s="64"/>
      <c r="I13" s="64">
        <f t="shared" si="1"/>
        <v>0</v>
      </c>
      <c r="J13" s="64">
        <f t="shared" si="2"/>
        <v>0</v>
      </c>
      <c r="K13" s="108">
        <v>8</v>
      </c>
    </row>
    <row r="14" spans="1:11" ht="30" customHeight="1" thickBot="1" x14ac:dyDescent="0.25">
      <c r="A14" s="28">
        <f t="shared" si="0"/>
        <v>9</v>
      </c>
      <c r="B14" s="108"/>
      <c r="C14" s="108"/>
      <c r="D14" s="209"/>
      <c r="E14" s="106"/>
      <c r="F14" s="109"/>
      <c r="G14" s="108"/>
      <c r="H14" s="64"/>
      <c r="I14" s="64">
        <f t="shared" si="1"/>
        <v>0</v>
      </c>
      <c r="J14" s="64">
        <f t="shared" si="2"/>
        <v>0</v>
      </c>
      <c r="K14" s="108">
        <v>9</v>
      </c>
    </row>
    <row r="15" spans="1:11" ht="30" customHeight="1" thickBot="1" x14ac:dyDescent="0.25">
      <c r="A15" s="28">
        <f t="shared" si="0"/>
        <v>10</v>
      </c>
      <c r="B15" s="108"/>
      <c r="C15" s="108"/>
      <c r="D15" s="132"/>
      <c r="E15" s="106"/>
      <c r="F15" s="109"/>
      <c r="G15" s="108"/>
      <c r="H15" s="64"/>
      <c r="I15" s="64">
        <f t="shared" si="1"/>
        <v>0</v>
      </c>
      <c r="J15" s="64">
        <f t="shared" si="2"/>
        <v>0</v>
      </c>
      <c r="K15" s="142">
        <v>10</v>
      </c>
    </row>
    <row r="16" spans="1:11" ht="30" customHeight="1" thickBot="1" x14ac:dyDescent="0.25">
      <c r="A16" s="28">
        <f t="shared" si="0"/>
        <v>11</v>
      </c>
      <c r="B16" s="108"/>
      <c r="C16" s="108"/>
      <c r="D16" s="209"/>
      <c r="E16" s="143"/>
      <c r="F16" s="109"/>
      <c r="G16" s="108"/>
      <c r="H16" s="64"/>
      <c r="I16" s="64">
        <f t="shared" si="1"/>
        <v>0</v>
      </c>
      <c r="J16" s="64">
        <f t="shared" si="2"/>
        <v>0</v>
      </c>
      <c r="K16" s="108">
        <v>11</v>
      </c>
    </row>
    <row r="17" spans="1:11" ht="30" customHeight="1" thickBot="1" x14ac:dyDescent="0.25">
      <c r="A17" s="28">
        <f t="shared" si="0"/>
        <v>12</v>
      </c>
      <c r="B17" s="108"/>
      <c r="C17" s="108"/>
      <c r="D17" s="209"/>
      <c r="E17" s="106"/>
      <c r="F17" s="109"/>
      <c r="G17" s="108"/>
      <c r="H17" s="64"/>
      <c r="I17" s="64">
        <f t="shared" si="1"/>
        <v>0</v>
      </c>
      <c r="J17" s="64">
        <f t="shared" si="2"/>
        <v>0</v>
      </c>
      <c r="K17" s="108">
        <v>12</v>
      </c>
    </row>
    <row r="18" spans="1:11" ht="30" customHeight="1" thickBot="1" x14ac:dyDescent="0.25">
      <c r="A18" s="28">
        <f t="shared" si="0"/>
        <v>13</v>
      </c>
      <c r="B18" s="108"/>
      <c r="C18" s="108"/>
      <c r="D18" s="209"/>
      <c r="E18" s="106"/>
      <c r="F18" s="109"/>
      <c r="G18" s="108"/>
      <c r="H18" s="64"/>
      <c r="I18" s="64">
        <f t="shared" si="1"/>
        <v>0</v>
      </c>
      <c r="J18" s="64">
        <f t="shared" si="2"/>
        <v>0</v>
      </c>
      <c r="K18" s="142">
        <v>13</v>
      </c>
    </row>
    <row r="19" spans="1:11" ht="30" customHeight="1" thickBot="1" x14ac:dyDescent="0.25">
      <c r="A19" s="28">
        <f t="shared" si="0"/>
        <v>14</v>
      </c>
      <c r="B19" s="108"/>
      <c r="C19" s="108"/>
      <c r="D19" s="209"/>
      <c r="E19" s="106"/>
      <c r="F19" s="109"/>
      <c r="G19" s="108"/>
      <c r="H19" s="64"/>
      <c r="I19" s="64">
        <f t="shared" si="1"/>
        <v>0</v>
      </c>
      <c r="J19" s="64">
        <f t="shared" si="2"/>
        <v>0</v>
      </c>
      <c r="K19" s="108">
        <v>14</v>
      </c>
    </row>
    <row r="20" spans="1:11" ht="30" customHeight="1" thickBot="1" x14ac:dyDescent="0.25">
      <c r="A20" s="28">
        <f t="shared" si="0"/>
        <v>15</v>
      </c>
      <c r="B20" s="108"/>
      <c r="C20" s="108"/>
      <c r="D20" s="209"/>
      <c r="E20" s="106"/>
      <c r="F20" s="109"/>
      <c r="G20" s="107"/>
      <c r="H20" s="74"/>
      <c r="I20" s="64">
        <f t="shared" si="1"/>
        <v>0</v>
      </c>
      <c r="J20" s="64">
        <f t="shared" si="2"/>
        <v>0</v>
      </c>
      <c r="K20" s="108">
        <v>15</v>
      </c>
    </row>
    <row r="21" spans="1:11" ht="30" customHeight="1" thickBot="1" x14ac:dyDescent="0.25">
      <c r="A21" s="28">
        <f t="shared" si="0"/>
        <v>16</v>
      </c>
      <c r="B21" s="108"/>
      <c r="C21" s="108"/>
      <c r="D21" s="209"/>
      <c r="E21" s="106"/>
      <c r="F21" s="109"/>
      <c r="G21" s="107"/>
      <c r="H21" s="74"/>
      <c r="I21" s="64">
        <f t="shared" si="1"/>
        <v>0</v>
      </c>
      <c r="J21" s="64">
        <f t="shared" si="2"/>
        <v>0</v>
      </c>
      <c r="K21" s="108">
        <v>15</v>
      </c>
    </row>
    <row r="22" spans="1:11" ht="30" customHeight="1" thickBot="1" x14ac:dyDescent="0.3">
      <c r="A22" s="28">
        <f t="shared" si="0"/>
        <v>17</v>
      </c>
      <c r="B22" s="28"/>
      <c r="C22" s="28"/>
      <c r="D22" s="131"/>
      <c r="E22" s="106"/>
      <c r="F22" s="109"/>
      <c r="G22" s="108"/>
      <c r="H22" s="64"/>
      <c r="I22" s="64">
        <f t="shared" si="1"/>
        <v>0</v>
      </c>
      <c r="J22" s="64">
        <f t="shared" si="2"/>
        <v>0</v>
      </c>
      <c r="K22" s="28"/>
    </row>
    <row r="23" spans="1:11" ht="30" customHeight="1" thickBot="1" x14ac:dyDescent="0.3">
      <c r="A23" s="28">
        <f t="shared" si="0"/>
        <v>18</v>
      </c>
      <c r="B23" s="28"/>
      <c r="C23" s="28"/>
      <c r="D23" s="131"/>
      <c r="E23" s="106"/>
      <c r="F23" s="109"/>
      <c r="G23" s="108"/>
      <c r="H23" s="64"/>
      <c r="I23" s="64">
        <f t="shared" si="1"/>
        <v>0</v>
      </c>
      <c r="J23" s="64">
        <f t="shared" si="2"/>
        <v>0</v>
      </c>
      <c r="K23" s="28"/>
    </row>
    <row r="24" spans="1:11" ht="30" customHeight="1" thickBot="1" x14ac:dyDescent="0.3">
      <c r="A24" s="28">
        <f t="shared" si="0"/>
        <v>19</v>
      </c>
      <c r="B24" s="28"/>
      <c r="C24" s="28"/>
      <c r="D24" s="131"/>
      <c r="E24" s="106"/>
      <c r="F24" s="109"/>
      <c r="G24" s="108"/>
      <c r="H24" s="64"/>
      <c r="I24" s="64">
        <f t="shared" si="1"/>
        <v>0</v>
      </c>
      <c r="J24" s="64">
        <f t="shared" si="2"/>
        <v>0</v>
      </c>
      <c r="K24" s="28"/>
    </row>
    <row r="25" spans="1:11" ht="30" customHeight="1" thickBot="1" x14ac:dyDescent="0.3">
      <c r="A25" s="28">
        <f t="shared" si="0"/>
        <v>20</v>
      </c>
      <c r="B25" s="28"/>
      <c r="C25" s="28"/>
      <c r="D25" s="131"/>
      <c r="E25" s="106"/>
      <c r="F25" s="109"/>
      <c r="G25" s="108"/>
      <c r="H25" s="64"/>
      <c r="I25" s="64">
        <f t="shared" si="1"/>
        <v>0</v>
      </c>
      <c r="J25" s="64">
        <f t="shared" si="2"/>
        <v>0</v>
      </c>
      <c r="K25" s="28"/>
    </row>
    <row r="26" spans="1:11" ht="30" customHeight="1" thickBot="1" x14ac:dyDescent="0.3">
      <c r="A26" s="28">
        <f t="shared" si="0"/>
        <v>21</v>
      </c>
      <c r="B26" s="28"/>
      <c r="C26" s="28"/>
      <c r="D26" s="131"/>
      <c r="E26" s="106"/>
      <c r="F26" s="109"/>
      <c r="G26" s="108"/>
      <c r="H26" s="64"/>
      <c r="I26" s="64">
        <f t="shared" si="1"/>
        <v>0</v>
      </c>
      <c r="J26" s="64">
        <f t="shared" si="2"/>
        <v>0</v>
      </c>
      <c r="K26" s="28"/>
    </row>
    <row r="27" spans="1:11" ht="30" customHeight="1" thickBot="1" x14ac:dyDescent="0.3">
      <c r="A27" s="28">
        <f t="shared" si="0"/>
        <v>22</v>
      </c>
      <c r="B27" s="28"/>
      <c r="C27" s="28"/>
      <c r="D27" s="131"/>
      <c r="E27" s="106"/>
      <c r="F27" s="109"/>
      <c r="G27" s="108"/>
      <c r="H27" s="64"/>
      <c r="I27" s="64">
        <f t="shared" si="1"/>
        <v>0</v>
      </c>
      <c r="J27" s="64">
        <f t="shared" si="2"/>
        <v>0</v>
      </c>
      <c r="K27" s="28"/>
    </row>
    <row r="28" spans="1:11" ht="30" customHeight="1" thickBot="1" x14ac:dyDescent="0.3">
      <c r="A28" s="28">
        <f t="shared" si="0"/>
        <v>23</v>
      </c>
      <c r="B28" s="28"/>
      <c r="C28" s="28"/>
      <c r="D28" s="131"/>
      <c r="E28" s="106"/>
      <c r="F28" s="109"/>
      <c r="G28" s="108"/>
      <c r="H28" s="64"/>
      <c r="I28" s="64">
        <f t="shared" si="1"/>
        <v>0</v>
      </c>
      <c r="J28" s="64">
        <f t="shared" si="2"/>
        <v>0</v>
      </c>
      <c r="K28" s="28"/>
    </row>
    <row r="29" spans="1:11" ht="30" customHeight="1" thickBot="1" x14ac:dyDescent="0.3">
      <c r="A29" s="28">
        <f t="shared" si="0"/>
        <v>24</v>
      </c>
      <c r="B29" s="28"/>
      <c r="C29" s="28"/>
      <c r="D29" s="131"/>
      <c r="E29" s="106"/>
      <c r="F29" s="109"/>
      <c r="G29" s="108"/>
      <c r="H29" s="64"/>
      <c r="I29" s="64">
        <f t="shared" si="1"/>
        <v>0</v>
      </c>
      <c r="J29" s="64">
        <f t="shared" si="2"/>
        <v>0</v>
      </c>
      <c r="K29" s="28"/>
    </row>
    <row r="30" spans="1:11" ht="30" customHeight="1" thickBot="1" x14ac:dyDescent="0.3">
      <c r="A30" s="28">
        <v>25</v>
      </c>
      <c r="B30" s="179"/>
      <c r="C30" s="28"/>
      <c r="D30" s="129"/>
      <c r="E30" s="106"/>
      <c r="F30" s="109"/>
      <c r="G30" s="108"/>
      <c r="H30" s="64"/>
      <c r="I30" s="64">
        <f t="shared" si="1"/>
        <v>0</v>
      </c>
      <c r="J30" s="64">
        <f t="shared" si="2"/>
        <v>0</v>
      </c>
      <c r="K30" s="180"/>
    </row>
    <row r="31" spans="1:11" ht="15" customHeight="1" x14ac:dyDescent="0.2"/>
    <row r="32" spans="1:11" ht="15" customHeight="1" x14ac:dyDescent="0.2"/>
    <row r="33" ht="15" customHeight="1" x14ac:dyDescent="0.2"/>
    <row r="34" ht="15" customHeight="1" x14ac:dyDescent="0.2"/>
  </sheetData>
  <sortState xmlns:xlrd2="http://schemas.microsoft.com/office/spreadsheetml/2017/richdata2" ref="B6:J21">
    <sortCondition descending="1" ref="J6:J21"/>
  </sortState>
  <mergeCells count="3">
    <mergeCell ref="B1:K1"/>
    <mergeCell ref="I3:J3"/>
    <mergeCell ref="C3:E3"/>
  </mergeCells>
  <printOptions horizontalCentered="1" verticalCentered="1"/>
  <pageMargins left="0.25" right="0.25" top="0.75" bottom="0.75" header="0" footer="0"/>
  <pageSetup scale="5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34"/>
  <sheetViews>
    <sheetView workbookViewId="0">
      <selection activeCell="N23" sqref="N23"/>
    </sheetView>
  </sheetViews>
  <sheetFormatPr defaultRowHeight="12.75" x14ac:dyDescent="0.2"/>
  <cols>
    <col min="1" max="1" width="5.85546875" customWidth="1"/>
    <col min="2" max="2" width="56.85546875" customWidth="1"/>
    <col min="3" max="3" width="12.140625" customWidth="1"/>
    <col min="4" max="4" width="11.7109375" customWidth="1"/>
    <col min="5" max="5" width="10.7109375" customWidth="1"/>
    <col min="6" max="6" width="14.85546875" customWidth="1"/>
    <col min="7" max="7" width="11.42578125" customWidth="1"/>
    <col min="8" max="8" width="14.5703125" customWidth="1"/>
    <col min="9" max="9" width="15.42578125" customWidth="1"/>
    <col min="10" max="10" width="15.85546875" customWidth="1"/>
    <col min="11" max="11" width="9.7109375" customWidth="1"/>
  </cols>
  <sheetData>
    <row r="1" spans="1:15" ht="18" x14ac:dyDescent="0.25">
      <c r="A1" s="382" t="s">
        <v>225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01"/>
    </row>
    <row r="2" spans="1:15" ht="15.75" thickBo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18"/>
      <c r="L2" s="101"/>
    </row>
    <row r="3" spans="1:15" ht="15.75" thickBot="1" x14ac:dyDescent="0.25">
      <c r="A3" s="27" t="s">
        <v>13</v>
      </c>
      <c r="B3" s="418"/>
      <c r="C3" s="419"/>
      <c r="D3" s="126"/>
      <c r="E3" s="126"/>
      <c r="F3" s="27" t="s">
        <v>14</v>
      </c>
      <c r="G3" s="63"/>
      <c r="H3" s="133"/>
      <c r="I3" s="134"/>
      <c r="J3" s="134"/>
      <c r="K3" s="130"/>
      <c r="L3" s="101"/>
    </row>
    <row r="4" spans="1:15" ht="15.75" thickBot="1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18"/>
      <c r="L4" s="101"/>
    </row>
    <row r="5" spans="1:15" ht="52.5" customHeight="1" thickBot="1" x14ac:dyDescent="0.25">
      <c r="A5" s="103"/>
      <c r="B5" s="183" t="s">
        <v>1</v>
      </c>
      <c r="C5" s="103" t="s">
        <v>227</v>
      </c>
      <c r="D5" s="103" t="s">
        <v>228</v>
      </c>
      <c r="E5" s="103" t="s">
        <v>229</v>
      </c>
      <c r="F5" s="103" t="s">
        <v>226</v>
      </c>
      <c r="G5" s="103" t="s">
        <v>230</v>
      </c>
      <c r="H5" s="103" t="s">
        <v>232</v>
      </c>
      <c r="I5" s="103" t="s">
        <v>71</v>
      </c>
      <c r="J5" s="103" t="s">
        <v>26</v>
      </c>
      <c r="K5" s="103" t="s">
        <v>0</v>
      </c>
      <c r="L5" s="101"/>
    </row>
    <row r="6" spans="1:15" ht="30" customHeight="1" thickBot="1" x14ac:dyDescent="0.25">
      <c r="A6" s="28">
        <v>1</v>
      </c>
      <c r="B6" s="209"/>
      <c r="C6" s="184"/>
      <c r="D6" s="185"/>
      <c r="E6" s="184"/>
      <c r="F6" s="186"/>
      <c r="G6" s="186">
        <f>E6*0.5</f>
        <v>0</v>
      </c>
      <c r="H6" s="186">
        <f>F6-G6</f>
        <v>0</v>
      </c>
      <c r="I6" s="64">
        <f>'Weigh-in Sheet Day1'!J6</f>
        <v>0</v>
      </c>
      <c r="J6" s="186">
        <f>H6+I6</f>
        <v>0</v>
      </c>
      <c r="K6" s="216">
        <v>1</v>
      </c>
      <c r="L6" s="101"/>
    </row>
    <row r="7" spans="1:15" ht="30" customHeight="1" thickBot="1" x14ac:dyDescent="0.25">
      <c r="A7" s="28">
        <v>2</v>
      </c>
      <c r="B7" s="209"/>
      <c r="C7" s="135"/>
      <c r="D7" s="213"/>
      <c r="E7" s="135"/>
      <c r="F7" s="71"/>
      <c r="G7" s="186">
        <f t="shared" ref="G7:G30" si="0">E7*0.5</f>
        <v>0</v>
      </c>
      <c r="H7" s="186">
        <f t="shared" ref="H7:H30" si="1">F7-G7</f>
        <v>0</v>
      </c>
      <c r="I7" s="64">
        <f>'Weigh-in Sheet Day1'!J7</f>
        <v>0</v>
      </c>
      <c r="J7" s="186">
        <f t="shared" ref="J7:J30" si="2">H7+I7</f>
        <v>0</v>
      </c>
      <c r="K7" s="217">
        <v>2</v>
      </c>
      <c r="L7" s="75"/>
      <c r="M7" s="75"/>
      <c r="N7" s="75"/>
      <c r="O7" s="75"/>
    </row>
    <row r="8" spans="1:15" ht="30" customHeight="1" thickBot="1" x14ac:dyDescent="0.25">
      <c r="A8" s="28">
        <v>3</v>
      </c>
      <c r="B8" s="209"/>
      <c r="C8" s="135"/>
      <c r="D8" s="182"/>
      <c r="E8" s="135"/>
      <c r="F8" s="71"/>
      <c r="G8" s="186">
        <f t="shared" si="0"/>
        <v>0</v>
      </c>
      <c r="H8" s="186">
        <f t="shared" si="1"/>
        <v>0</v>
      </c>
      <c r="I8" s="64">
        <f>'Weigh-in Sheet Day1'!J8</f>
        <v>0</v>
      </c>
      <c r="J8" s="186">
        <f t="shared" si="2"/>
        <v>0</v>
      </c>
      <c r="K8" s="217">
        <v>3</v>
      </c>
      <c r="L8" s="101"/>
    </row>
    <row r="9" spans="1:15" ht="30" customHeight="1" thickBot="1" x14ac:dyDescent="0.25">
      <c r="A9" s="28">
        <v>4</v>
      </c>
      <c r="B9" s="209"/>
      <c r="C9" s="135"/>
      <c r="D9" s="70"/>
      <c r="E9" s="135"/>
      <c r="F9" s="71"/>
      <c r="G9" s="186">
        <f t="shared" si="0"/>
        <v>0</v>
      </c>
      <c r="H9" s="186">
        <f t="shared" si="1"/>
        <v>0</v>
      </c>
      <c r="I9" s="64">
        <f>'Weigh-in Sheet Day1'!J9</f>
        <v>0</v>
      </c>
      <c r="J9" s="186">
        <f t="shared" si="2"/>
        <v>0</v>
      </c>
      <c r="K9" s="217">
        <v>4</v>
      </c>
      <c r="L9" s="101"/>
    </row>
    <row r="10" spans="1:15" ht="30" customHeight="1" thickBot="1" x14ac:dyDescent="0.25">
      <c r="A10" s="28">
        <v>5</v>
      </c>
      <c r="B10" s="209"/>
      <c r="C10" s="135"/>
      <c r="D10" s="135"/>
      <c r="E10" s="135"/>
      <c r="F10" s="71"/>
      <c r="G10" s="186">
        <f t="shared" si="0"/>
        <v>0</v>
      </c>
      <c r="H10" s="186">
        <f t="shared" si="1"/>
        <v>0</v>
      </c>
      <c r="I10" s="64">
        <f>'Weigh-in Sheet Day1'!J10</f>
        <v>0</v>
      </c>
      <c r="J10" s="186">
        <f t="shared" si="2"/>
        <v>0</v>
      </c>
      <c r="K10" s="215">
        <v>5</v>
      </c>
      <c r="L10" s="101"/>
    </row>
    <row r="11" spans="1:15" ht="30" customHeight="1" thickBot="1" x14ac:dyDescent="0.25">
      <c r="A11" s="28">
        <v>6</v>
      </c>
      <c r="B11" s="209"/>
      <c r="C11" s="70"/>
      <c r="D11" s="135"/>
      <c r="E11" s="135"/>
      <c r="F11" s="136"/>
      <c r="G11" s="186">
        <f t="shared" si="0"/>
        <v>0</v>
      </c>
      <c r="H11" s="186">
        <f t="shared" si="1"/>
        <v>0</v>
      </c>
      <c r="I11" s="64">
        <f>'Weigh-in Sheet Day1'!J11</f>
        <v>0</v>
      </c>
      <c r="J11" s="186">
        <f t="shared" si="2"/>
        <v>0</v>
      </c>
      <c r="K11" s="214">
        <v>6</v>
      </c>
      <c r="L11" s="101"/>
    </row>
    <row r="12" spans="1:15" ht="30" customHeight="1" thickBot="1" x14ac:dyDescent="0.25">
      <c r="A12" s="28">
        <v>7</v>
      </c>
      <c r="B12" s="132"/>
      <c r="C12" s="135"/>
      <c r="D12" s="70"/>
      <c r="E12" s="135"/>
      <c r="F12" s="71"/>
      <c r="G12" s="186">
        <f t="shared" si="0"/>
        <v>0</v>
      </c>
      <c r="H12" s="186">
        <f t="shared" si="1"/>
        <v>0</v>
      </c>
      <c r="I12" s="64">
        <f>'Weigh-in Sheet Day1'!J12</f>
        <v>0</v>
      </c>
      <c r="J12" s="186">
        <f t="shared" si="2"/>
        <v>0</v>
      </c>
      <c r="K12" s="214">
        <v>7</v>
      </c>
      <c r="L12" s="101"/>
    </row>
    <row r="13" spans="1:15" ht="30" customHeight="1" thickBot="1" x14ac:dyDescent="0.25">
      <c r="A13" s="28">
        <v>8</v>
      </c>
      <c r="B13" s="209"/>
      <c r="C13" s="135"/>
      <c r="D13" s="70"/>
      <c r="E13" s="135"/>
      <c r="F13" s="71"/>
      <c r="G13" s="186">
        <f t="shared" si="0"/>
        <v>0</v>
      </c>
      <c r="H13" s="186">
        <f t="shared" si="1"/>
        <v>0</v>
      </c>
      <c r="I13" s="64">
        <f>'Weigh-in Sheet Day1'!J13</f>
        <v>0</v>
      </c>
      <c r="J13" s="186">
        <f t="shared" si="2"/>
        <v>0</v>
      </c>
      <c r="K13" s="215">
        <v>8</v>
      </c>
      <c r="L13" s="101"/>
    </row>
    <row r="14" spans="1:15" ht="30" customHeight="1" thickBot="1" x14ac:dyDescent="0.25">
      <c r="A14" s="28">
        <v>9</v>
      </c>
      <c r="B14" s="209"/>
      <c r="C14" s="135"/>
      <c r="D14" s="70"/>
      <c r="E14" s="135"/>
      <c r="F14" s="71"/>
      <c r="G14" s="186">
        <f t="shared" si="0"/>
        <v>0</v>
      </c>
      <c r="H14" s="186">
        <f t="shared" si="1"/>
        <v>0</v>
      </c>
      <c r="I14" s="64">
        <f>'Weigh-in Sheet Day1'!J14</f>
        <v>0</v>
      </c>
      <c r="J14" s="186">
        <f t="shared" si="2"/>
        <v>0</v>
      </c>
      <c r="K14" s="214">
        <v>9</v>
      </c>
      <c r="L14" s="101"/>
    </row>
    <row r="15" spans="1:15" ht="30" customHeight="1" thickBot="1" x14ac:dyDescent="0.25">
      <c r="A15" s="28">
        <v>10</v>
      </c>
      <c r="B15" s="132"/>
      <c r="C15" s="135"/>
      <c r="D15" s="70"/>
      <c r="E15" s="135"/>
      <c r="F15" s="71"/>
      <c r="G15" s="186">
        <f t="shared" si="0"/>
        <v>0</v>
      </c>
      <c r="H15" s="186">
        <f t="shared" si="1"/>
        <v>0</v>
      </c>
      <c r="I15" s="64">
        <f>'Weigh-in Sheet Day1'!J15</f>
        <v>0</v>
      </c>
      <c r="J15" s="186">
        <f t="shared" si="2"/>
        <v>0</v>
      </c>
      <c r="K15" s="214">
        <v>10</v>
      </c>
      <c r="L15" s="101"/>
    </row>
    <row r="16" spans="1:15" ht="30" customHeight="1" thickBot="1" x14ac:dyDescent="0.25">
      <c r="A16" s="28">
        <v>11</v>
      </c>
      <c r="B16" s="209"/>
      <c r="C16" s="211"/>
      <c r="D16" s="135"/>
      <c r="E16" s="135"/>
      <c r="F16" s="136"/>
      <c r="G16" s="186">
        <f t="shared" si="0"/>
        <v>0</v>
      </c>
      <c r="H16" s="186">
        <f t="shared" si="1"/>
        <v>0</v>
      </c>
      <c r="I16" s="64">
        <f>'Weigh-in Sheet Day1'!J16</f>
        <v>0</v>
      </c>
      <c r="J16" s="186">
        <f t="shared" si="2"/>
        <v>0</v>
      </c>
      <c r="K16" s="214">
        <v>11</v>
      </c>
      <c r="L16" s="101"/>
    </row>
    <row r="17" spans="1:12" ht="30" customHeight="1" thickBot="1" x14ac:dyDescent="0.25">
      <c r="A17" s="28">
        <v>12</v>
      </c>
      <c r="B17" s="209"/>
      <c r="C17" s="135"/>
      <c r="D17" s="135"/>
      <c r="E17" s="135"/>
      <c r="F17" s="135"/>
      <c r="G17" s="186">
        <f t="shared" si="0"/>
        <v>0</v>
      </c>
      <c r="H17" s="186">
        <f t="shared" si="1"/>
        <v>0</v>
      </c>
      <c r="I17" s="64">
        <f>'Weigh-in Sheet Day1'!J17</f>
        <v>0</v>
      </c>
      <c r="J17" s="186">
        <f t="shared" si="2"/>
        <v>0</v>
      </c>
      <c r="K17" s="214">
        <v>12</v>
      </c>
      <c r="L17" s="101"/>
    </row>
    <row r="18" spans="1:12" ht="30" customHeight="1" thickBot="1" x14ac:dyDescent="0.25">
      <c r="A18" s="28">
        <v>13</v>
      </c>
      <c r="B18" s="209"/>
      <c r="C18" s="135"/>
      <c r="D18" s="70"/>
      <c r="E18" s="135"/>
      <c r="F18" s="71"/>
      <c r="G18" s="186">
        <f t="shared" si="0"/>
        <v>0</v>
      </c>
      <c r="H18" s="186">
        <f t="shared" si="1"/>
        <v>0</v>
      </c>
      <c r="I18" s="64">
        <f>'Weigh-in Sheet Day1'!J18</f>
        <v>0</v>
      </c>
      <c r="J18" s="186">
        <f t="shared" si="2"/>
        <v>0</v>
      </c>
      <c r="K18" s="214">
        <v>13</v>
      </c>
      <c r="L18" s="101"/>
    </row>
    <row r="19" spans="1:12" ht="30" customHeight="1" thickBot="1" x14ac:dyDescent="0.25">
      <c r="A19" s="28">
        <v>14</v>
      </c>
      <c r="B19" s="209"/>
      <c r="C19" s="70"/>
      <c r="D19" s="135"/>
      <c r="E19" s="135"/>
      <c r="F19" s="136"/>
      <c r="G19" s="186">
        <f t="shared" si="0"/>
        <v>0</v>
      </c>
      <c r="H19" s="186">
        <f t="shared" si="1"/>
        <v>0</v>
      </c>
      <c r="I19" s="64">
        <f>'Weigh-in Sheet Day1'!J19</f>
        <v>0</v>
      </c>
      <c r="J19" s="186">
        <f t="shared" si="2"/>
        <v>0</v>
      </c>
      <c r="K19" s="214">
        <v>14</v>
      </c>
      <c r="L19" s="101"/>
    </row>
    <row r="20" spans="1:12" ht="30" customHeight="1" thickBot="1" x14ac:dyDescent="0.25">
      <c r="A20" s="28">
        <v>15</v>
      </c>
      <c r="B20" s="209"/>
      <c r="C20" s="212"/>
      <c r="D20" s="70"/>
      <c r="E20" s="70"/>
      <c r="F20" s="71"/>
      <c r="G20" s="186">
        <f t="shared" si="0"/>
        <v>0</v>
      </c>
      <c r="H20" s="186">
        <f t="shared" si="1"/>
        <v>0</v>
      </c>
      <c r="I20" s="64">
        <f>'Weigh-in Sheet Day1'!J20</f>
        <v>0</v>
      </c>
      <c r="J20" s="186">
        <f t="shared" si="2"/>
        <v>0</v>
      </c>
      <c r="K20" s="214">
        <v>15</v>
      </c>
      <c r="L20" s="101"/>
    </row>
    <row r="21" spans="1:12" ht="30" customHeight="1" thickBot="1" x14ac:dyDescent="0.25">
      <c r="A21" s="28">
        <v>16</v>
      </c>
      <c r="B21" s="209"/>
      <c r="C21" s="211"/>
      <c r="D21" s="135"/>
      <c r="E21" s="135"/>
      <c r="F21" s="136"/>
      <c r="G21" s="186">
        <f t="shared" si="0"/>
        <v>0</v>
      </c>
      <c r="H21" s="186">
        <f t="shared" si="1"/>
        <v>0</v>
      </c>
      <c r="I21" s="64">
        <f>'Weigh-in Sheet Day1'!J21</f>
        <v>0</v>
      </c>
      <c r="J21" s="186">
        <f t="shared" si="2"/>
        <v>0</v>
      </c>
      <c r="K21" s="214">
        <v>16</v>
      </c>
      <c r="L21" s="101"/>
    </row>
    <row r="22" spans="1:12" ht="30" customHeight="1" thickBot="1" x14ac:dyDescent="0.3">
      <c r="A22" s="28">
        <v>17</v>
      </c>
      <c r="B22" s="187"/>
      <c r="C22" s="135"/>
      <c r="D22" s="70"/>
      <c r="E22" s="70"/>
      <c r="F22" s="71"/>
      <c r="G22" s="186">
        <f t="shared" si="0"/>
        <v>0</v>
      </c>
      <c r="H22" s="186">
        <f t="shared" si="1"/>
        <v>0</v>
      </c>
      <c r="I22" s="64">
        <f>'Weigh-in Sheet Day1'!J22</f>
        <v>0</v>
      </c>
      <c r="J22" s="186">
        <f t="shared" si="2"/>
        <v>0</v>
      </c>
      <c r="K22" s="214">
        <v>17</v>
      </c>
      <c r="L22" s="101"/>
    </row>
    <row r="23" spans="1:12" ht="30" customHeight="1" thickBot="1" x14ac:dyDescent="0.3">
      <c r="A23" s="28">
        <v>18</v>
      </c>
      <c r="B23" s="187"/>
      <c r="C23" s="135"/>
      <c r="D23" s="70"/>
      <c r="E23" s="70"/>
      <c r="F23" s="71"/>
      <c r="G23" s="186">
        <f t="shared" si="0"/>
        <v>0</v>
      </c>
      <c r="H23" s="186">
        <f t="shared" si="1"/>
        <v>0</v>
      </c>
      <c r="I23" s="64">
        <f>'Weigh-in Sheet Day1'!J23</f>
        <v>0</v>
      </c>
      <c r="J23" s="186">
        <f t="shared" si="2"/>
        <v>0</v>
      </c>
      <c r="K23" s="214">
        <v>18</v>
      </c>
      <c r="L23" s="101"/>
    </row>
    <row r="24" spans="1:12" ht="30" customHeight="1" thickBot="1" x14ac:dyDescent="0.3">
      <c r="A24" s="28">
        <v>19</v>
      </c>
      <c r="B24" s="187"/>
      <c r="C24" s="135"/>
      <c r="D24" s="70"/>
      <c r="E24" s="70"/>
      <c r="F24" s="71"/>
      <c r="G24" s="186">
        <f t="shared" si="0"/>
        <v>0</v>
      </c>
      <c r="H24" s="186">
        <f t="shared" si="1"/>
        <v>0</v>
      </c>
      <c r="I24" s="64">
        <f>'Weigh-in Sheet Day1'!J24</f>
        <v>0</v>
      </c>
      <c r="J24" s="186">
        <f t="shared" si="2"/>
        <v>0</v>
      </c>
      <c r="K24" s="214">
        <v>19</v>
      </c>
      <c r="L24" s="101"/>
    </row>
    <row r="25" spans="1:12" ht="30" customHeight="1" thickBot="1" x14ac:dyDescent="0.3">
      <c r="A25" s="28">
        <v>20</v>
      </c>
      <c r="B25" s="187"/>
      <c r="C25" s="71"/>
      <c r="D25" s="135"/>
      <c r="E25" s="135"/>
      <c r="F25" s="136"/>
      <c r="G25" s="186">
        <f t="shared" si="0"/>
        <v>0</v>
      </c>
      <c r="H25" s="186">
        <f t="shared" si="1"/>
        <v>0</v>
      </c>
      <c r="I25" s="64">
        <f>'Weigh-in Sheet Day1'!J25</f>
        <v>0</v>
      </c>
      <c r="J25" s="186">
        <f t="shared" si="2"/>
        <v>0</v>
      </c>
      <c r="K25" s="214">
        <v>20</v>
      </c>
      <c r="L25" s="101"/>
    </row>
    <row r="26" spans="1:12" ht="30" customHeight="1" thickBot="1" x14ac:dyDescent="0.3">
      <c r="A26" s="28">
        <v>21</v>
      </c>
      <c r="B26" s="187"/>
      <c r="C26" s="71"/>
      <c r="D26" s="135"/>
      <c r="E26" s="135"/>
      <c r="F26" s="136"/>
      <c r="G26" s="186">
        <f t="shared" si="0"/>
        <v>0</v>
      </c>
      <c r="H26" s="186">
        <f t="shared" si="1"/>
        <v>0</v>
      </c>
      <c r="I26" s="64">
        <f>'Weigh-in Sheet Day1'!J26</f>
        <v>0</v>
      </c>
      <c r="J26" s="186">
        <f t="shared" si="2"/>
        <v>0</v>
      </c>
      <c r="K26" s="214">
        <v>21</v>
      </c>
      <c r="L26" s="101"/>
    </row>
    <row r="27" spans="1:12" ht="30" customHeight="1" thickBot="1" x14ac:dyDescent="0.3">
      <c r="A27" s="28">
        <v>22</v>
      </c>
      <c r="B27" s="187"/>
      <c r="C27" s="71"/>
      <c r="D27" s="135"/>
      <c r="E27" s="135"/>
      <c r="F27" s="136"/>
      <c r="G27" s="186">
        <f t="shared" si="0"/>
        <v>0</v>
      </c>
      <c r="H27" s="186">
        <f t="shared" si="1"/>
        <v>0</v>
      </c>
      <c r="I27" s="64">
        <f>'Weigh-in Sheet Day1'!J27</f>
        <v>0</v>
      </c>
      <c r="J27" s="186">
        <f t="shared" si="2"/>
        <v>0</v>
      </c>
      <c r="K27" s="214">
        <v>22</v>
      </c>
      <c r="L27" s="101"/>
    </row>
    <row r="28" spans="1:12" ht="30" customHeight="1" thickBot="1" x14ac:dyDescent="0.3">
      <c r="A28" s="28">
        <v>23</v>
      </c>
      <c r="B28" s="187"/>
      <c r="C28" s="71"/>
      <c r="D28" s="135"/>
      <c r="E28" s="135"/>
      <c r="F28" s="136"/>
      <c r="G28" s="186">
        <f t="shared" si="0"/>
        <v>0</v>
      </c>
      <c r="H28" s="186">
        <f t="shared" si="1"/>
        <v>0</v>
      </c>
      <c r="I28" s="64">
        <f>'Weigh-in Sheet Day1'!J28</f>
        <v>0</v>
      </c>
      <c r="J28" s="186">
        <f t="shared" si="2"/>
        <v>0</v>
      </c>
      <c r="K28" s="214">
        <v>23</v>
      </c>
      <c r="L28" s="101"/>
    </row>
    <row r="29" spans="1:12" ht="30" customHeight="1" thickBot="1" x14ac:dyDescent="0.3">
      <c r="A29" s="28">
        <v>24</v>
      </c>
      <c r="B29" s="187"/>
      <c r="C29" s="71"/>
      <c r="D29" s="135"/>
      <c r="E29" s="135"/>
      <c r="F29" s="136"/>
      <c r="G29" s="186">
        <f t="shared" si="0"/>
        <v>0</v>
      </c>
      <c r="H29" s="186">
        <f t="shared" si="1"/>
        <v>0</v>
      </c>
      <c r="I29" s="64">
        <f>'Weigh-in Sheet Day1'!J29</f>
        <v>0</v>
      </c>
      <c r="J29" s="186">
        <f t="shared" si="2"/>
        <v>0</v>
      </c>
      <c r="K29" s="214">
        <v>24</v>
      </c>
      <c r="L29" s="101"/>
    </row>
    <row r="30" spans="1:12" ht="30" customHeight="1" thickBot="1" x14ac:dyDescent="0.3">
      <c r="A30" s="28">
        <v>25</v>
      </c>
      <c r="B30" s="187"/>
      <c r="C30" s="71"/>
      <c r="D30" s="135"/>
      <c r="E30" s="135"/>
      <c r="F30" s="136"/>
      <c r="G30" s="186">
        <f t="shared" si="0"/>
        <v>0</v>
      </c>
      <c r="H30" s="186">
        <f t="shared" si="1"/>
        <v>0</v>
      </c>
      <c r="I30" s="64">
        <f>'Weigh-in Sheet Day1'!J30</f>
        <v>0</v>
      </c>
      <c r="J30" s="186">
        <f t="shared" si="2"/>
        <v>0</v>
      </c>
      <c r="K30" s="214">
        <v>25</v>
      </c>
      <c r="L30" s="101"/>
    </row>
    <row r="31" spans="1:12" ht="15" customHeight="1" x14ac:dyDescent="0.2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</row>
    <row r="32" spans="1:12" ht="15" customHeight="1" x14ac:dyDescent="0.2"/>
    <row r="33" ht="15" customHeight="1" x14ac:dyDescent="0.2"/>
    <row r="34" ht="15" customHeight="1" x14ac:dyDescent="0.2"/>
  </sheetData>
  <sortState xmlns:xlrd2="http://schemas.microsoft.com/office/spreadsheetml/2017/richdata2" ref="B6:J21">
    <sortCondition descending="1" ref="J6:J21"/>
  </sortState>
  <mergeCells count="2">
    <mergeCell ref="A1:K1"/>
    <mergeCell ref="B3:C3"/>
  </mergeCells>
  <pageMargins left="0.7" right="0.7" top="0.75" bottom="0.75" header="0.3" footer="0.3"/>
  <pageSetup scale="5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6"/>
  <sheetViews>
    <sheetView topLeftCell="A7" zoomScaleNormal="100" workbookViewId="0">
      <selection activeCell="C11" sqref="C11"/>
    </sheetView>
  </sheetViews>
  <sheetFormatPr defaultRowHeight="12.75" x14ac:dyDescent="0.2"/>
  <cols>
    <col min="1" max="1" width="12.7109375" style="5" customWidth="1"/>
    <col min="2" max="2" width="15.140625" style="5" customWidth="1"/>
    <col min="3" max="3" width="41" style="5" customWidth="1"/>
    <col min="4" max="5" width="13.42578125" style="5" customWidth="1"/>
    <col min="6" max="6" width="11.85546875" style="5" customWidth="1"/>
    <col min="7" max="7" width="24.140625" style="5" customWidth="1"/>
    <col min="8" max="10" width="13.42578125" style="5" customWidth="1"/>
    <col min="11" max="11" width="13.42578125" style="110" customWidth="1"/>
    <col min="12" max="12" width="11.28515625" style="110" customWidth="1"/>
    <col min="13" max="13" width="15.140625" style="5" customWidth="1"/>
    <col min="14" max="14" width="13.42578125" style="5" customWidth="1"/>
    <col min="15" max="16" width="9.140625" style="5"/>
    <col min="17" max="17" width="18.5703125" style="5" customWidth="1"/>
    <col min="18" max="257" width="9.140625" style="5"/>
    <col min="258" max="258" width="8.140625" style="5" customWidth="1"/>
    <col min="259" max="259" width="27.140625" style="5" customWidth="1"/>
    <col min="260" max="261" width="10.5703125" style="5" customWidth="1"/>
    <col min="262" max="262" width="11.140625" style="5" bestFit="1" customWidth="1"/>
    <col min="263" max="263" width="6.5703125" style="5" bestFit="1" customWidth="1"/>
    <col min="264" max="264" width="6.5703125" style="5" customWidth="1"/>
    <col min="265" max="265" width="12.5703125" style="5" customWidth="1"/>
    <col min="266" max="266" width="9.140625" style="5"/>
    <col min="267" max="267" width="12.5703125" style="5" customWidth="1"/>
    <col min="268" max="268" width="8.5703125" style="5" customWidth="1"/>
    <col min="269" max="272" width="9.140625" style="5"/>
    <col min="273" max="273" width="18.5703125" style="5" customWidth="1"/>
    <col min="274" max="513" width="9.140625" style="5"/>
    <col min="514" max="514" width="8.140625" style="5" customWidth="1"/>
    <col min="515" max="515" width="27.140625" style="5" customWidth="1"/>
    <col min="516" max="517" width="10.5703125" style="5" customWidth="1"/>
    <col min="518" max="518" width="11.140625" style="5" bestFit="1" customWidth="1"/>
    <col min="519" max="519" width="6.5703125" style="5" bestFit="1" customWidth="1"/>
    <col min="520" max="520" width="6.5703125" style="5" customWidth="1"/>
    <col min="521" max="521" width="12.5703125" style="5" customWidth="1"/>
    <col min="522" max="522" width="9.140625" style="5"/>
    <col min="523" max="523" width="12.5703125" style="5" customWidth="1"/>
    <col min="524" max="524" width="8.5703125" style="5" customWidth="1"/>
    <col min="525" max="528" width="9.140625" style="5"/>
    <col min="529" max="529" width="18.5703125" style="5" customWidth="1"/>
    <col min="530" max="769" width="9.140625" style="5"/>
    <col min="770" max="770" width="8.140625" style="5" customWidth="1"/>
    <col min="771" max="771" width="27.140625" style="5" customWidth="1"/>
    <col min="772" max="773" width="10.5703125" style="5" customWidth="1"/>
    <col min="774" max="774" width="11.140625" style="5" bestFit="1" customWidth="1"/>
    <col min="775" max="775" width="6.5703125" style="5" bestFit="1" customWidth="1"/>
    <col min="776" max="776" width="6.5703125" style="5" customWidth="1"/>
    <col min="777" max="777" width="12.5703125" style="5" customWidth="1"/>
    <col min="778" max="778" width="9.140625" style="5"/>
    <col min="779" max="779" width="12.5703125" style="5" customWidth="1"/>
    <col min="780" max="780" width="8.5703125" style="5" customWidth="1"/>
    <col min="781" max="784" width="9.140625" style="5"/>
    <col min="785" max="785" width="18.5703125" style="5" customWidth="1"/>
    <col min="786" max="1025" width="9.140625" style="5"/>
    <col min="1026" max="1026" width="8.140625" style="5" customWidth="1"/>
    <col min="1027" max="1027" width="27.140625" style="5" customWidth="1"/>
    <col min="1028" max="1029" width="10.5703125" style="5" customWidth="1"/>
    <col min="1030" max="1030" width="11.140625" style="5" bestFit="1" customWidth="1"/>
    <col min="1031" max="1031" width="6.5703125" style="5" bestFit="1" customWidth="1"/>
    <col min="1032" max="1032" width="6.5703125" style="5" customWidth="1"/>
    <col min="1033" max="1033" width="12.5703125" style="5" customWidth="1"/>
    <col min="1034" max="1034" width="9.140625" style="5"/>
    <col min="1035" max="1035" width="12.5703125" style="5" customWidth="1"/>
    <col min="1036" max="1036" width="8.5703125" style="5" customWidth="1"/>
    <col min="1037" max="1040" width="9.140625" style="5"/>
    <col min="1041" max="1041" width="18.5703125" style="5" customWidth="1"/>
    <col min="1042" max="1281" width="9.140625" style="5"/>
    <col min="1282" max="1282" width="8.140625" style="5" customWidth="1"/>
    <col min="1283" max="1283" width="27.140625" style="5" customWidth="1"/>
    <col min="1284" max="1285" width="10.5703125" style="5" customWidth="1"/>
    <col min="1286" max="1286" width="11.140625" style="5" bestFit="1" customWidth="1"/>
    <col min="1287" max="1287" width="6.5703125" style="5" bestFit="1" customWidth="1"/>
    <col min="1288" max="1288" width="6.5703125" style="5" customWidth="1"/>
    <col min="1289" max="1289" width="12.5703125" style="5" customWidth="1"/>
    <col min="1290" max="1290" width="9.140625" style="5"/>
    <col min="1291" max="1291" width="12.5703125" style="5" customWidth="1"/>
    <col min="1292" max="1292" width="8.5703125" style="5" customWidth="1"/>
    <col min="1293" max="1296" width="9.140625" style="5"/>
    <col min="1297" max="1297" width="18.5703125" style="5" customWidth="1"/>
    <col min="1298" max="1537" width="9.140625" style="5"/>
    <col min="1538" max="1538" width="8.140625" style="5" customWidth="1"/>
    <col min="1539" max="1539" width="27.140625" style="5" customWidth="1"/>
    <col min="1540" max="1541" width="10.5703125" style="5" customWidth="1"/>
    <col min="1542" max="1542" width="11.140625" style="5" bestFit="1" customWidth="1"/>
    <col min="1543" max="1543" width="6.5703125" style="5" bestFit="1" customWidth="1"/>
    <col min="1544" max="1544" width="6.5703125" style="5" customWidth="1"/>
    <col min="1545" max="1545" width="12.5703125" style="5" customWidth="1"/>
    <col min="1546" max="1546" width="9.140625" style="5"/>
    <col min="1547" max="1547" width="12.5703125" style="5" customWidth="1"/>
    <col min="1548" max="1548" width="8.5703125" style="5" customWidth="1"/>
    <col min="1549" max="1552" width="9.140625" style="5"/>
    <col min="1553" max="1553" width="18.5703125" style="5" customWidth="1"/>
    <col min="1554" max="1793" width="9.140625" style="5"/>
    <col min="1794" max="1794" width="8.140625" style="5" customWidth="1"/>
    <col min="1795" max="1795" width="27.140625" style="5" customWidth="1"/>
    <col min="1796" max="1797" width="10.5703125" style="5" customWidth="1"/>
    <col min="1798" max="1798" width="11.140625" style="5" bestFit="1" customWidth="1"/>
    <col min="1799" max="1799" width="6.5703125" style="5" bestFit="1" customWidth="1"/>
    <col min="1800" max="1800" width="6.5703125" style="5" customWidth="1"/>
    <col min="1801" max="1801" width="12.5703125" style="5" customWidth="1"/>
    <col min="1802" max="1802" width="9.140625" style="5"/>
    <col min="1803" max="1803" width="12.5703125" style="5" customWidth="1"/>
    <col min="1804" max="1804" width="8.5703125" style="5" customWidth="1"/>
    <col min="1805" max="1808" width="9.140625" style="5"/>
    <col min="1809" max="1809" width="18.5703125" style="5" customWidth="1"/>
    <col min="1810" max="2049" width="9.140625" style="5"/>
    <col min="2050" max="2050" width="8.140625" style="5" customWidth="1"/>
    <col min="2051" max="2051" width="27.140625" style="5" customWidth="1"/>
    <col min="2052" max="2053" width="10.5703125" style="5" customWidth="1"/>
    <col min="2054" max="2054" width="11.140625" style="5" bestFit="1" customWidth="1"/>
    <col min="2055" max="2055" width="6.5703125" style="5" bestFit="1" customWidth="1"/>
    <col min="2056" max="2056" width="6.5703125" style="5" customWidth="1"/>
    <col min="2057" max="2057" width="12.5703125" style="5" customWidth="1"/>
    <col min="2058" max="2058" width="9.140625" style="5"/>
    <col min="2059" max="2059" width="12.5703125" style="5" customWidth="1"/>
    <col min="2060" max="2060" width="8.5703125" style="5" customWidth="1"/>
    <col min="2061" max="2064" width="9.140625" style="5"/>
    <col min="2065" max="2065" width="18.5703125" style="5" customWidth="1"/>
    <col min="2066" max="2305" width="9.140625" style="5"/>
    <col min="2306" max="2306" width="8.140625" style="5" customWidth="1"/>
    <col min="2307" max="2307" width="27.140625" style="5" customWidth="1"/>
    <col min="2308" max="2309" width="10.5703125" style="5" customWidth="1"/>
    <col min="2310" max="2310" width="11.140625" style="5" bestFit="1" customWidth="1"/>
    <col min="2311" max="2311" width="6.5703125" style="5" bestFit="1" customWidth="1"/>
    <col min="2312" max="2312" width="6.5703125" style="5" customWidth="1"/>
    <col min="2313" max="2313" width="12.5703125" style="5" customWidth="1"/>
    <col min="2314" max="2314" width="9.140625" style="5"/>
    <col min="2315" max="2315" width="12.5703125" style="5" customWidth="1"/>
    <col min="2316" max="2316" width="8.5703125" style="5" customWidth="1"/>
    <col min="2317" max="2320" width="9.140625" style="5"/>
    <col min="2321" max="2321" width="18.5703125" style="5" customWidth="1"/>
    <col min="2322" max="2561" width="9.140625" style="5"/>
    <col min="2562" max="2562" width="8.140625" style="5" customWidth="1"/>
    <col min="2563" max="2563" width="27.140625" style="5" customWidth="1"/>
    <col min="2564" max="2565" width="10.5703125" style="5" customWidth="1"/>
    <col min="2566" max="2566" width="11.140625" style="5" bestFit="1" customWidth="1"/>
    <col min="2567" max="2567" width="6.5703125" style="5" bestFit="1" customWidth="1"/>
    <col min="2568" max="2568" width="6.5703125" style="5" customWidth="1"/>
    <col min="2569" max="2569" width="12.5703125" style="5" customWidth="1"/>
    <col min="2570" max="2570" width="9.140625" style="5"/>
    <col min="2571" max="2571" width="12.5703125" style="5" customWidth="1"/>
    <col min="2572" max="2572" width="8.5703125" style="5" customWidth="1"/>
    <col min="2573" max="2576" width="9.140625" style="5"/>
    <col min="2577" max="2577" width="18.5703125" style="5" customWidth="1"/>
    <col min="2578" max="2817" width="9.140625" style="5"/>
    <col min="2818" max="2818" width="8.140625" style="5" customWidth="1"/>
    <col min="2819" max="2819" width="27.140625" style="5" customWidth="1"/>
    <col min="2820" max="2821" width="10.5703125" style="5" customWidth="1"/>
    <col min="2822" max="2822" width="11.140625" style="5" bestFit="1" customWidth="1"/>
    <col min="2823" max="2823" width="6.5703125" style="5" bestFit="1" customWidth="1"/>
    <col min="2824" max="2824" width="6.5703125" style="5" customWidth="1"/>
    <col min="2825" max="2825" width="12.5703125" style="5" customWidth="1"/>
    <col min="2826" max="2826" width="9.140625" style="5"/>
    <col min="2827" max="2827" width="12.5703125" style="5" customWidth="1"/>
    <col min="2828" max="2828" width="8.5703125" style="5" customWidth="1"/>
    <col min="2829" max="2832" width="9.140625" style="5"/>
    <col min="2833" max="2833" width="18.5703125" style="5" customWidth="1"/>
    <col min="2834" max="3073" width="9.140625" style="5"/>
    <col min="3074" max="3074" width="8.140625" style="5" customWidth="1"/>
    <col min="3075" max="3075" width="27.140625" style="5" customWidth="1"/>
    <col min="3076" max="3077" width="10.5703125" style="5" customWidth="1"/>
    <col min="3078" max="3078" width="11.140625" style="5" bestFit="1" customWidth="1"/>
    <col min="3079" max="3079" width="6.5703125" style="5" bestFit="1" customWidth="1"/>
    <col min="3080" max="3080" width="6.5703125" style="5" customWidth="1"/>
    <col min="3081" max="3081" width="12.5703125" style="5" customWidth="1"/>
    <col min="3082" max="3082" width="9.140625" style="5"/>
    <col min="3083" max="3083" width="12.5703125" style="5" customWidth="1"/>
    <col min="3084" max="3084" width="8.5703125" style="5" customWidth="1"/>
    <col min="3085" max="3088" width="9.140625" style="5"/>
    <col min="3089" max="3089" width="18.5703125" style="5" customWidth="1"/>
    <col min="3090" max="3329" width="9.140625" style="5"/>
    <col min="3330" max="3330" width="8.140625" style="5" customWidth="1"/>
    <col min="3331" max="3331" width="27.140625" style="5" customWidth="1"/>
    <col min="3332" max="3333" width="10.5703125" style="5" customWidth="1"/>
    <col min="3334" max="3334" width="11.140625" style="5" bestFit="1" customWidth="1"/>
    <col min="3335" max="3335" width="6.5703125" style="5" bestFit="1" customWidth="1"/>
    <col min="3336" max="3336" width="6.5703125" style="5" customWidth="1"/>
    <col min="3337" max="3337" width="12.5703125" style="5" customWidth="1"/>
    <col min="3338" max="3338" width="9.140625" style="5"/>
    <col min="3339" max="3339" width="12.5703125" style="5" customWidth="1"/>
    <col min="3340" max="3340" width="8.5703125" style="5" customWidth="1"/>
    <col min="3341" max="3344" width="9.140625" style="5"/>
    <col min="3345" max="3345" width="18.5703125" style="5" customWidth="1"/>
    <col min="3346" max="3585" width="9.140625" style="5"/>
    <col min="3586" max="3586" width="8.140625" style="5" customWidth="1"/>
    <col min="3587" max="3587" width="27.140625" style="5" customWidth="1"/>
    <col min="3588" max="3589" width="10.5703125" style="5" customWidth="1"/>
    <col min="3590" max="3590" width="11.140625" style="5" bestFit="1" customWidth="1"/>
    <col min="3591" max="3591" width="6.5703125" style="5" bestFit="1" customWidth="1"/>
    <col min="3592" max="3592" width="6.5703125" style="5" customWidth="1"/>
    <col min="3593" max="3593" width="12.5703125" style="5" customWidth="1"/>
    <col min="3594" max="3594" width="9.140625" style="5"/>
    <col min="3595" max="3595" width="12.5703125" style="5" customWidth="1"/>
    <col min="3596" max="3596" width="8.5703125" style="5" customWidth="1"/>
    <col min="3597" max="3600" width="9.140625" style="5"/>
    <col min="3601" max="3601" width="18.5703125" style="5" customWidth="1"/>
    <col min="3602" max="3841" width="9.140625" style="5"/>
    <col min="3842" max="3842" width="8.140625" style="5" customWidth="1"/>
    <col min="3843" max="3843" width="27.140625" style="5" customWidth="1"/>
    <col min="3844" max="3845" width="10.5703125" style="5" customWidth="1"/>
    <col min="3846" max="3846" width="11.140625" style="5" bestFit="1" customWidth="1"/>
    <col min="3847" max="3847" width="6.5703125" style="5" bestFit="1" customWidth="1"/>
    <col min="3848" max="3848" width="6.5703125" style="5" customWidth="1"/>
    <col min="3849" max="3849" width="12.5703125" style="5" customWidth="1"/>
    <col min="3850" max="3850" width="9.140625" style="5"/>
    <col min="3851" max="3851" width="12.5703125" style="5" customWidth="1"/>
    <col min="3852" max="3852" width="8.5703125" style="5" customWidth="1"/>
    <col min="3853" max="3856" width="9.140625" style="5"/>
    <col min="3857" max="3857" width="18.5703125" style="5" customWidth="1"/>
    <col min="3858" max="4097" width="9.140625" style="5"/>
    <col min="4098" max="4098" width="8.140625" style="5" customWidth="1"/>
    <col min="4099" max="4099" width="27.140625" style="5" customWidth="1"/>
    <col min="4100" max="4101" width="10.5703125" style="5" customWidth="1"/>
    <col min="4102" max="4102" width="11.140625" style="5" bestFit="1" customWidth="1"/>
    <col min="4103" max="4103" width="6.5703125" style="5" bestFit="1" customWidth="1"/>
    <col min="4104" max="4104" width="6.5703125" style="5" customWidth="1"/>
    <col min="4105" max="4105" width="12.5703125" style="5" customWidth="1"/>
    <col min="4106" max="4106" width="9.140625" style="5"/>
    <col min="4107" max="4107" width="12.5703125" style="5" customWidth="1"/>
    <col min="4108" max="4108" width="8.5703125" style="5" customWidth="1"/>
    <col min="4109" max="4112" width="9.140625" style="5"/>
    <col min="4113" max="4113" width="18.5703125" style="5" customWidth="1"/>
    <col min="4114" max="4353" width="9.140625" style="5"/>
    <col min="4354" max="4354" width="8.140625" style="5" customWidth="1"/>
    <col min="4355" max="4355" width="27.140625" style="5" customWidth="1"/>
    <col min="4356" max="4357" width="10.5703125" style="5" customWidth="1"/>
    <col min="4358" max="4358" width="11.140625" style="5" bestFit="1" customWidth="1"/>
    <col min="4359" max="4359" width="6.5703125" style="5" bestFit="1" customWidth="1"/>
    <col min="4360" max="4360" width="6.5703125" style="5" customWidth="1"/>
    <col min="4361" max="4361" width="12.5703125" style="5" customWidth="1"/>
    <col min="4362" max="4362" width="9.140625" style="5"/>
    <col min="4363" max="4363" width="12.5703125" style="5" customWidth="1"/>
    <col min="4364" max="4364" width="8.5703125" style="5" customWidth="1"/>
    <col min="4365" max="4368" width="9.140625" style="5"/>
    <col min="4369" max="4369" width="18.5703125" style="5" customWidth="1"/>
    <col min="4370" max="4609" width="9.140625" style="5"/>
    <col min="4610" max="4610" width="8.140625" style="5" customWidth="1"/>
    <col min="4611" max="4611" width="27.140625" style="5" customWidth="1"/>
    <col min="4612" max="4613" width="10.5703125" style="5" customWidth="1"/>
    <col min="4614" max="4614" width="11.140625" style="5" bestFit="1" customWidth="1"/>
    <col min="4615" max="4615" width="6.5703125" style="5" bestFit="1" customWidth="1"/>
    <col min="4616" max="4616" width="6.5703125" style="5" customWidth="1"/>
    <col min="4617" max="4617" width="12.5703125" style="5" customWidth="1"/>
    <col min="4618" max="4618" width="9.140625" style="5"/>
    <col min="4619" max="4619" width="12.5703125" style="5" customWidth="1"/>
    <col min="4620" max="4620" width="8.5703125" style="5" customWidth="1"/>
    <col min="4621" max="4624" width="9.140625" style="5"/>
    <col min="4625" max="4625" width="18.5703125" style="5" customWidth="1"/>
    <col min="4626" max="4865" width="9.140625" style="5"/>
    <col min="4866" max="4866" width="8.140625" style="5" customWidth="1"/>
    <col min="4867" max="4867" width="27.140625" style="5" customWidth="1"/>
    <col min="4868" max="4869" width="10.5703125" style="5" customWidth="1"/>
    <col min="4870" max="4870" width="11.140625" style="5" bestFit="1" customWidth="1"/>
    <col min="4871" max="4871" width="6.5703125" style="5" bestFit="1" customWidth="1"/>
    <col min="4872" max="4872" width="6.5703125" style="5" customWidth="1"/>
    <col min="4873" max="4873" width="12.5703125" style="5" customWidth="1"/>
    <col min="4874" max="4874" width="9.140625" style="5"/>
    <col min="4875" max="4875" width="12.5703125" style="5" customWidth="1"/>
    <col min="4876" max="4876" width="8.5703125" style="5" customWidth="1"/>
    <col min="4877" max="4880" width="9.140625" style="5"/>
    <col min="4881" max="4881" width="18.5703125" style="5" customWidth="1"/>
    <col min="4882" max="5121" width="9.140625" style="5"/>
    <col min="5122" max="5122" width="8.140625" style="5" customWidth="1"/>
    <col min="5123" max="5123" width="27.140625" style="5" customWidth="1"/>
    <col min="5124" max="5125" width="10.5703125" style="5" customWidth="1"/>
    <col min="5126" max="5126" width="11.140625" style="5" bestFit="1" customWidth="1"/>
    <col min="5127" max="5127" width="6.5703125" style="5" bestFit="1" customWidth="1"/>
    <col min="5128" max="5128" width="6.5703125" style="5" customWidth="1"/>
    <col min="5129" max="5129" width="12.5703125" style="5" customWidth="1"/>
    <col min="5130" max="5130" width="9.140625" style="5"/>
    <col min="5131" max="5131" width="12.5703125" style="5" customWidth="1"/>
    <col min="5132" max="5132" width="8.5703125" style="5" customWidth="1"/>
    <col min="5133" max="5136" width="9.140625" style="5"/>
    <col min="5137" max="5137" width="18.5703125" style="5" customWidth="1"/>
    <col min="5138" max="5377" width="9.140625" style="5"/>
    <col min="5378" max="5378" width="8.140625" style="5" customWidth="1"/>
    <col min="5379" max="5379" width="27.140625" style="5" customWidth="1"/>
    <col min="5380" max="5381" width="10.5703125" style="5" customWidth="1"/>
    <col min="5382" max="5382" width="11.140625" style="5" bestFit="1" customWidth="1"/>
    <col min="5383" max="5383" width="6.5703125" style="5" bestFit="1" customWidth="1"/>
    <col min="5384" max="5384" width="6.5703125" style="5" customWidth="1"/>
    <col min="5385" max="5385" width="12.5703125" style="5" customWidth="1"/>
    <col min="5386" max="5386" width="9.140625" style="5"/>
    <col min="5387" max="5387" width="12.5703125" style="5" customWidth="1"/>
    <col min="5388" max="5388" width="8.5703125" style="5" customWidth="1"/>
    <col min="5389" max="5392" width="9.140625" style="5"/>
    <col min="5393" max="5393" width="18.5703125" style="5" customWidth="1"/>
    <col min="5394" max="5633" width="9.140625" style="5"/>
    <col min="5634" max="5634" width="8.140625" style="5" customWidth="1"/>
    <col min="5635" max="5635" width="27.140625" style="5" customWidth="1"/>
    <col min="5636" max="5637" width="10.5703125" style="5" customWidth="1"/>
    <col min="5638" max="5638" width="11.140625" style="5" bestFit="1" customWidth="1"/>
    <col min="5639" max="5639" width="6.5703125" style="5" bestFit="1" customWidth="1"/>
    <col min="5640" max="5640" width="6.5703125" style="5" customWidth="1"/>
    <col min="5641" max="5641" width="12.5703125" style="5" customWidth="1"/>
    <col min="5642" max="5642" width="9.140625" style="5"/>
    <col min="5643" max="5643" width="12.5703125" style="5" customWidth="1"/>
    <col min="5644" max="5644" width="8.5703125" style="5" customWidth="1"/>
    <col min="5645" max="5648" width="9.140625" style="5"/>
    <col min="5649" max="5649" width="18.5703125" style="5" customWidth="1"/>
    <col min="5650" max="5889" width="9.140625" style="5"/>
    <col min="5890" max="5890" width="8.140625" style="5" customWidth="1"/>
    <col min="5891" max="5891" width="27.140625" style="5" customWidth="1"/>
    <col min="5892" max="5893" width="10.5703125" style="5" customWidth="1"/>
    <col min="5894" max="5894" width="11.140625" style="5" bestFit="1" customWidth="1"/>
    <col min="5895" max="5895" width="6.5703125" style="5" bestFit="1" customWidth="1"/>
    <col min="5896" max="5896" width="6.5703125" style="5" customWidth="1"/>
    <col min="5897" max="5897" width="12.5703125" style="5" customWidth="1"/>
    <col min="5898" max="5898" width="9.140625" style="5"/>
    <col min="5899" max="5899" width="12.5703125" style="5" customWidth="1"/>
    <col min="5900" max="5900" width="8.5703125" style="5" customWidth="1"/>
    <col min="5901" max="5904" width="9.140625" style="5"/>
    <col min="5905" max="5905" width="18.5703125" style="5" customWidth="1"/>
    <col min="5906" max="6145" width="9.140625" style="5"/>
    <col min="6146" max="6146" width="8.140625" style="5" customWidth="1"/>
    <col min="6147" max="6147" width="27.140625" style="5" customWidth="1"/>
    <col min="6148" max="6149" width="10.5703125" style="5" customWidth="1"/>
    <col min="6150" max="6150" width="11.140625" style="5" bestFit="1" customWidth="1"/>
    <col min="6151" max="6151" width="6.5703125" style="5" bestFit="1" customWidth="1"/>
    <col min="6152" max="6152" width="6.5703125" style="5" customWidth="1"/>
    <col min="6153" max="6153" width="12.5703125" style="5" customWidth="1"/>
    <col min="6154" max="6154" width="9.140625" style="5"/>
    <col min="6155" max="6155" width="12.5703125" style="5" customWidth="1"/>
    <col min="6156" max="6156" width="8.5703125" style="5" customWidth="1"/>
    <col min="6157" max="6160" width="9.140625" style="5"/>
    <col min="6161" max="6161" width="18.5703125" style="5" customWidth="1"/>
    <col min="6162" max="6401" width="9.140625" style="5"/>
    <col min="6402" max="6402" width="8.140625" style="5" customWidth="1"/>
    <col min="6403" max="6403" width="27.140625" style="5" customWidth="1"/>
    <col min="6404" max="6405" width="10.5703125" style="5" customWidth="1"/>
    <col min="6406" max="6406" width="11.140625" style="5" bestFit="1" customWidth="1"/>
    <col min="6407" max="6407" width="6.5703125" style="5" bestFit="1" customWidth="1"/>
    <col min="6408" max="6408" width="6.5703125" style="5" customWidth="1"/>
    <col min="6409" max="6409" width="12.5703125" style="5" customWidth="1"/>
    <col min="6410" max="6410" width="9.140625" style="5"/>
    <col min="6411" max="6411" width="12.5703125" style="5" customWidth="1"/>
    <col min="6412" max="6412" width="8.5703125" style="5" customWidth="1"/>
    <col min="6413" max="6416" width="9.140625" style="5"/>
    <col min="6417" max="6417" width="18.5703125" style="5" customWidth="1"/>
    <col min="6418" max="6657" width="9.140625" style="5"/>
    <col min="6658" max="6658" width="8.140625" style="5" customWidth="1"/>
    <col min="6659" max="6659" width="27.140625" style="5" customWidth="1"/>
    <col min="6660" max="6661" width="10.5703125" style="5" customWidth="1"/>
    <col min="6662" max="6662" width="11.140625" style="5" bestFit="1" customWidth="1"/>
    <col min="6663" max="6663" width="6.5703125" style="5" bestFit="1" customWidth="1"/>
    <col min="6664" max="6664" width="6.5703125" style="5" customWidth="1"/>
    <col min="6665" max="6665" width="12.5703125" style="5" customWidth="1"/>
    <col min="6666" max="6666" width="9.140625" style="5"/>
    <col min="6667" max="6667" width="12.5703125" style="5" customWidth="1"/>
    <col min="6668" max="6668" width="8.5703125" style="5" customWidth="1"/>
    <col min="6669" max="6672" width="9.140625" style="5"/>
    <col min="6673" max="6673" width="18.5703125" style="5" customWidth="1"/>
    <col min="6674" max="6913" width="9.140625" style="5"/>
    <col min="6914" max="6914" width="8.140625" style="5" customWidth="1"/>
    <col min="6915" max="6915" width="27.140625" style="5" customWidth="1"/>
    <col min="6916" max="6917" width="10.5703125" style="5" customWidth="1"/>
    <col min="6918" max="6918" width="11.140625" style="5" bestFit="1" customWidth="1"/>
    <col min="6919" max="6919" width="6.5703125" style="5" bestFit="1" customWidth="1"/>
    <col min="6920" max="6920" width="6.5703125" style="5" customWidth="1"/>
    <col min="6921" max="6921" width="12.5703125" style="5" customWidth="1"/>
    <col min="6922" max="6922" width="9.140625" style="5"/>
    <col min="6923" max="6923" width="12.5703125" style="5" customWidth="1"/>
    <col min="6924" max="6924" width="8.5703125" style="5" customWidth="1"/>
    <col min="6925" max="6928" width="9.140625" style="5"/>
    <col min="6929" max="6929" width="18.5703125" style="5" customWidth="1"/>
    <col min="6930" max="7169" width="9.140625" style="5"/>
    <col min="7170" max="7170" width="8.140625" style="5" customWidth="1"/>
    <col min="7171" max="7171" width="27.140625" style="5" customWidth="1"/>
    <col min="7172" max="7173" width="10.5703125" style="5" customWidth="1"/>
    <col min="7174" max="7174" width="11.140625" style="5" bestFit="1" customWidth="1"/>
    <col min="7175" max="7175" width="6.5703125" style="5" bestFit="1" customWidth="1"/>
    <col min="7176" max="7176" width="6.5703125" style="5" customWidth="1"/>
    <col min="7177" max="7177" width="12.5703125" style="5" customWidth="1"/>
    <col min="7178" max="7178" width="9.140625" style="5"/>
    <col min="7179" max="7179" width="12.5703125" style="5" customWidth="1"/>
    <col min="7180" max="7180" width="8.5703125" style="5" customWidth="1"/>
    <col min="7181" max="7184" width="9.140625" style="5"/>
    <col min="7185" max="7185" width="18.5703125" style="5" customWidth="1"/>
    <col min="7186" max="7425" width="9.140625" style="5"/>
    <col min="7426" max="7426" width="8.140625" style="5" customWidth="1"/>
    <col min="7427" max="7427" width="27.140625" style="5" customWidth="1"/>
    <col min="7428" max="7429" width="10.5703125" style="5" customWidth="1"/>
    <col min="7430" max="7430" width="11.140625" style="5" bestFit="1" customWidth="1"/>
    <col min="7431" max="7431" width="6.5703125" style="5" bestFit="1" customWidth="1"/>
    <col min="7432" max="7432" width="6.5703125" style="5" customWidth="1"/>
    <col min="7433" max="7433" width="12.5703125" style="5" customWidth="1"/>
    <col min="7434" max="7434" width="9.140625" style="5"/>
    <col min="7435" max="7435" width="12.5703125" style="5" customWidth="1"/>
    <col min="7436" max="7436" width="8.5703125" style="5" customWidth="1"/>
    <col min="7437" max="7440" width="9.140625" style="5"/>
    <col min="7441" max="7441" width="18.5703125" style="5" customWidth="1"/>
    <col min="7442" max="7681" width="9.140625" style="5"/>
    <col min="7682" max="7682" width="8.140625" style="5" customWidth="1"/>
    <col min="7683" max="7683" width="27.140625" style="5" customWidth="1"/>
    <col min="7684" max="7685" width="10.5703125" style="5" customWidth="1"/>
    <col min="7686" max="7686" width="11.140625" style="5" bestFit="1" customWidth="1"/>
    <col min="7687" max="7687" width="6.5703125" style="5" bestFit="1" customWidth="1"/>
    <col min="7688" max="7688" width="6.5703125" style="5" customWidth="1"/>
    <col min="7689" max="7689" width="12.5703125" style="5" customWidth="1"/>
    <col min="7690" max="7690" width="9.140625" style="5"/>
    <col min="7691" max="7691" width="12.5703125" style="5" customWidth="1"/>
    <col min="7692" max="7692" width="8.5703125" style="5" customWidth="1"/>
    <col min="7693" max="7696" width="9.140625" style="5"/>
    <col min="7697" max="7697" width="18.5703125" style="5" customWidth="1"/>
    <col min="7698" max="7937" width="9.140625" style="5"/>
    <col min="7938" max="7938" width="8.140625" style="5" customWidth="1"/>
    <col min="7939" max="7939" width="27.140625" style="5" customWidth="1"/>
    <col min="7940" max="7941" width="10.5703125" style="5" customWidth="1"/>
    <col min="7942" max="7942" width="11.140625" style="5" bestFit="1" customWidth="1"/>
    <col min="7943" max="7943" width="6.5703125" style="5" bestFit="1" customWidth="1"/>
    <col min="7944" max="7944" width="6.5703125" style="5" customWidth="1"/>
    <col min="7945" max="7945" width="12.5703125" style="5" customWidth="1"/>
    <col min="7946" max="7946" width="9.140625" style="5"/>
    <col min="7947" max="7947" width="12.5703125" style="5" customWidth="1"/>
    <col min="7948" max="7948" width="8.5703125" style="5" customWidth="1"/>
    <col min="7949" max="7952" width="9.140625" style="5"/>
    <col min="7953" max="7953" width="18.5703125" style="5" customWidth="1"/>
    <col min="7954" max="8193" width="9.140625" style="5"/>
    <col min="8194" max="8194" width="8.140625" style="5" customWidth="1"/>
    <col min="8195" max="8195" width="27.140625" style="5" customWidth="1"/>
    <col min="8196" max="8197" width="10.5703125" style="5" customWidth="1"/>
    <col min="8198" max="8198" width="11.140625" style="5" bestFit="1" customWidth="1"/>
    <col min="8199" max="8199" width="6.5703125" style="5" bestFit="1" customWidth="1"/>
    <col min="8200" max="8200" width="6.5703125" style="5" customWidth="1"/>
    <col min="8201" max="8201" width="12.5703125" style="5" customWidth="1"/>
    <col min="8202" max="8202" width="9.140625" style="5"/>
    <col min="8203" max="8203" width="12.5703125" style="5" customWidth="1"/>
    <col min="8204" max="8204" width="8.5703125" style="5" customWidth="1"/>
    <col min="8205" max="8208" width="9.140625" style="5"/>
    <col min="8209" max="8209" width="18.5703125" style="5" customWidth="1"/>
    <col min="8210" max="8449" width="9.140625" style="5"/>
    <col min="8450" max="8450" width="8.140625" style="5" customWidth="1"/>
    <col min="8451" max="8451" width="27.140625" style="5" customWidth="1"/>
    <col min="8452" max="8453" width="10.5703125" style="5" customWidth="1"/>
    <col min="8454" max="8454" width="11.140625" style="5" bestFit="1" customWidth="1"/>
    <col min="8455" max="8455" width="6.5703125" style="5" bestFit="1" customWidth="1"/>
    <col min="8456" max="8456" width="6.5703125" style="5" customWidth="1"/>
    <col min="8457" max="8457" width="12.5703125" style="5" customWidth="1"/>
    <col min="8458" max="8458" width="9.140625" style="5"/>
    <col min="8459" max="8459" width="12.5703125" style="5" customWidth="1"/>
    <col min="8460" max="8460" width="8.5703125" style="5" customWidth="1"/>
    <col min="8461" max="8464" width="9.140625" style="5"/>
    <col min="8465" max="8465" width="18.5703125" style="5" customWidth="1"/>
    <col min="8466" max="8705" width="9.140625" style="5"/>
    <col min="8706" max="8706" width="8.140625" style="5" customWidth="1"/>
    <col min="8707" max="8707" width="27.140625" style="5" customWidth="1"/>
    <col min="8708" max="8709" width="10.5703125" style="5" customWidth="1"/>
    <col min="8710" max="8710" width="11.140625" style="5" bestFit="1" customWidth="1"/>
    <col min="8711" max="8711" width="6.5703125" style="5" bestFit="1" customWidth="1"/>
    <col min="8712" max="8712" width="6.5703125" style="5" customWidth="1"/>
    <col min="8713" max="8713" width="12.5703125" style="5" customWidth="1"/>
    <col min="8714" max="8714" width="9.140625" style="5"/>
    <col min="8715" max="8715" width="12.5703125" style="5" customWidth="1"/>
    <col min="8716" max="8716" width="8.5703125" style="5" customWidth="1"/>
    <col min="8717" max="8720" width="9.140625" style="5"/>
    <col min="8721" max="8721" width="18.5703125" style="5" customWidth="1"/>
    <col min="8722" max="8961" width="9.140625" style="5"/>
    <col min="8962" max="8962" width="8.140625" style="5" customWidth="1"/>
    <col min="8963" max="8963" width="27.140625" style="5" customWidth="1"/>
    <col min="8964" max="8965" width="10.5703125" style="5" customWidth="1"/>
    <col min="8966" max="8966" width="11.140625" style="5" bestFit="1" customWidth="1"/>
    <col min="8967" max="8967" width="6.5703125" style="5" bestFit="1" customWidth="1"/>
    <col min="8968" max="8968" width="6.5703125" style="5" customWidth="1"/>
    <col min="8969" max="8969" width="12.5703125" style="5" customWidth="1"/>
    <col min="8970" max="8970" width="9.140625" style="5"/>
    <col min="8971" max="8971" width="12.5703125" style="5" customWidth="1"/>
    <col min="8972" max="8972" width="8.5703125" style="5" customWidth="1"/>
    <col min="8973" max="8976" width="9.140625" style="5"/>
    <col min="8977" max="8977" width="18.5703125" style="5" customWidth="1"/>
    <col min="8978" max="9217" width="9.140625" style="5"/>
    <col min="9218" max="9218" width="8.140625" style="5" customWidth="1"/>
    <col min="9219" max="9219" width="27.140625" style="5" customWidth="1"/>
    <col min="9220" max="9221" width="10.5703125" style="5" customWidth="1"/>
    <col min="9222" max="9222" width="11.140625" style="5" bestFit="1" customWidth="1"/>
    <col min="9223" max="9223" width="6.5703125" style="5" bestFit="1" customWidth="1"/>
    <col min="9224" max="9224" width="6.5703125" style="5" customWidth="1"/>
    <col min="9225" max="9225" width="12.5703125" style="5" customWidth="1"/>
    <col min="9226" max="9226" width="9.140625" style="5"/>
    <col min="9227" max="9227" width="12.5703125" style="5" customWidth="1"/>
    <col min="9228" max="9228" width="8.5703125" style="5" customWidth="1"/>
    <col min="9229" max="9232" width="9.140625" style="5"/>
    <col min="9233" max="9233" width="18.5703125" style="5" customWidth="1"/>
    <col min="9234" max="9473" width="9.140625" style="5"/>
    <col min="9474" max="9474" width="8.140625" style="5" customWidth="1"/>
    <col min="9475" max="9475" width="27.140625" style="5" customWidth="1"/>
    <col min="9476" max="9477" width="10.5703125" style="5" customWidth="1"/>
    <col min="9478" max="9478" width="11.140625" style="5" bestFit="1" customWidth="1"/>
    <col min="9479" max="9479" width="6.5703125" style="5" bestFit="1" customWidth="1"/>
    <col min="9480" max="9480" width="6.5703125" style="5" customWidth="1"/>
    <col min="9481" max="9481" width="12.5703125" style="5" customWidth="1"/>
    <col min="9482" max="9482" width="9.140625" style="5"/>
    <col min="9483" max="9483" width="12.5703125" style="5" customWidth="1"/>
    <col min="9484" max="9484" width="8.5703125" style="5" customWidth="1"/>
    <col min="9485" max="9488" width="9.140625" style="5"/>
    <col min="9489" max="9489" width="18.5703125" style="5" customWidth="1"/>
    <col min="9490" max="9729" width="9.140625" style="5"/>
    <col min="9730" max="9730" width="8.140625" style="5" customWidth="1"/>
    <col min="9731" max="9731" width="27.140625" style="5" customWidth="1"/>
    <col min="9732" max="9733" width="10.5703125" style="5" customWidth="1"/>
    <col min="9734" max="9734" width="11.140625" style="5" bestFit="1" customWidth="1"/>
    <col min="9735" max="9735" width="6.5703125" style="5" bestFit="1" customWidth="1"/>
    <col min="9736" max="9736" width="6.5703125" style="5" customWidth="1"/>
    <col min="9737" max="9737" width="12.5703125" style="5" customWidth="1"/>
    <col min="9738" max="9738" width="9.140625" style="5"/>
    <col min="9739" max="9739" width="12.5703125" style="5" customWidth="1"/>
    <col min="9740" max="9740" width="8.5703125" style="5" customWidth="1"/>
    <col min="9741" max="9744" width="9.140625" style="5"/>
    <col min="9745" max="9745" width="18.5703125" style="5" customWidth="1"/>
    <col min="9746" max="9985" width="9.140625" style="5"/>
    <col min="9986" max="9986" width="8.140625" style="5" customWidth="1"/>
    <col min="9987" max="9987" width="27.140625" style="5" customWidth="1"/>
    <col min="9988" max="9989" width="10.5703125" style="5" customWidth="1"/>
    <col min="9990" max="9990" width="11.140625" style="5" bestFit="1" customWidth="1"/>
    <col min="9991" max="9991" width="6.5703125" style="5" bestFit="1" customWidth="1"/>
    <col min="9992" max="9992" width="6.5703125" style="5" customWidth="1"/>
    <col min="9993" max="9993" width="12.5703125" style="5" customWidth="1"/>
    <col min="9994" max="9994" width="9.140625" style="5"/>
    <col min="9995" max="9995" width="12.5703125" style="5" customWidth="1"/>
    <col min="9996" max="9996" width="8.5703125" style="5" customWidth="1"/>
    <col min="9997" max="10000" width="9.140625" style="5"/>
    <col min="10001" max="10001" width="18.5703125" style="5" customWidth="1"/>
    <col min="10002" max="10241" width="9.140625" style="5"/>
    <col min="10242" max="10242" width="8.140625" style="5" customWidth="1"/>
    <col min="10243" max="10243" width="27.140625" style="5" customWidth="1"/>
    <col min="10244" max="10245" width="10.5703125" style="5" customWidth="1"/>
    <col min="10246" max="10246" width="11.140625" style="5" bestFit="1" customWidth="1"/>
    <col min="10247" max="10247" width="6.5703125" style="5" bestFit="1" customWidth="1"/>
    <col min="10248" max="10248" width="6.5703125" style="5" customWidth="1"/>
    <col min="10249" max="10249" width="12.5703125" style="5" customWidth="1"/>
    <col min="10250" max="10250" width="9.140625" style="5"/>
    <col min="10251" max="10251" width="12.5703125" style="5" customWidth="1"/>
    <col min="10252" max="10252" width="8.5703125" style="5" customWidth="1"/>
    <col min="10253" max="10256" width="9.140625" style="5"/>
    <col min="10257" max="10257" width="18.5703125" style="5" customWidth="1"/>
    <col min="10258" max="10497" width="9.140625" style="5"/>
    <col min="10498" max="10498" width="8.140625" style="5" customWidth="1"/>
    <col min="10499" max="10499" width="27.140625" style="5" customWidth="1"/>
    <col min="10500" max="10501" width="10.5703125" style="5" customWidth="1"/>
    <col min="10502" max="10502" width="11.140625" style="5" bestFit="1" customWidth="1"/>
    <col min="10503" max="10503" width="6.5703125" style="5" bestFit="1" customWidth="1"/>
    <col min="10504" max="10504" width="6.5703125" style="5" customWidth="1"/>
    <col min="10505" max="10505" width="12.5703125" style="5" customWidth="1"/>
    <col min="10506" max="10506" width="9.140625" style="5"/>
    <col min="10507" max="10507" width="12.5703125" style="5" customWidth="1"/>
    <col min="10508" max="10508" width="8.5703125" style="5" customWidth="1"/>
    <col min="10509" max="10512" width="9.140625" style="5"/>
    <col min="10513" max="10513" width="18.5703125" style="5" customWidth="1"/>
    <col min="10514" max="10753" width="9.140625" style="5"/>
    <col min="10754" max="10754" width="8.140625" style="5" customWidth="1"/>
    <col min="10755" max="10755" width="27.140625" style="5" customWidth="1"/>
    <col min="10756" max="10757" width="10.5703125" style="5" customWidth="1"/>
    <col min="10758" max="10758" width="11.140625" style="5" bestFit="1" customWidth="1"/>
    <col min="10759" max="10759" width="6.5703125" style="5" bestFit="1" customWidth="1"/>
    <col min="10760" max="10760" width="6.5703125" style="5" customWidth="1"/>
    <col min="10761" max="10761" width="12.5703125" style="5" customWidth="1"/>
    <col min="10762" max="10762" width="9.140625" style="5"/>
    <col min="10763" max="10763" width="12.5703125" style="5" customWidth="1"/>
    <col min="10764" max="10764" width="8.5703125" style="5" customWidth="1"/>
    <col min="10765" max="10768" width="9.140625" style="5"/>
    <col min="10769" max="10769" width="18.5703125" style="5" customWidth="1"/>
    <col min="10770" max="11009" width="9.140625" style="5"/>
    <col min="11010" max="11010" width="8.140625" style="5" customWidth="1"/>
    <col min="11011" max="11011" width="27.140625" style="5" customWidth="1"/>
    <col min="11012" max="11013" width="10.5703125" style="5" customWidth="1"/>
    <col min="11014" max="11014" width="11.140625" style="5" bestFit="1" customWidth="1"/>
    <col min="11015" max="11015" width="6.5703125" style="5" bestFit="1" customWidth="1"/>
    <col min="11016" max="11016" width="6.5703125" style="5" customWidth="1"/>
    <col min="11017" max="11017" width="12.5703125" style="5" customWidth="1"/>
    <col min="11018" max="11018" width="9.140625" style="5"/>
    <col min="11019" max="11019" width="12.5703125" style="5" customWidth="1"/>
    <col min="11020" max="11020" width="8.5703125" style="5" customWidth="1"/>
    <col min="11021" max="11024" width="9.140625" style="5"/>
    <col min="11025" max="11025" width="18.5703125" style="5" customWidth="1"/>
    <col min="11026" max="11265" width="9.140625" style="5"/>
    <col min="11266" max="11266" width="8.140625" style="5" customWidth="1"/>
    <col min="11267" max="11267" width="27.140625" style="5" customWidth="1"/>
    <col min="11268" max="11269" width="10.5703125" style="5" customWidth="1"/>
    <col min="11270" max="11270" width="11.140625" style="5" bestFit="1" customWidth="1"/>
    <col min="11271" max="11271" width="6.5703125" style="5" bestFit="1" customWidth="1"/>
    <col min="11272" max="11272" width="6.5703125" style="5" customWidth="1"/>
    <col min="11273" max="11273" width="12.5703125" style="5" customWidth="1"/>
    <col min="11274" max="11274" width="9.140625" style="5"/>
    <col min="11275" max="11275" width="12.5703125" style="5" customWidth="1"/>
    <col min="11276" max="11276" width="8.5703125" style="5" customWidth="1"/>
    <col min="11277" max="11280" width="9.140625" style="5"/>
    <col min="11281" max="11281" width="18.5703125" style="5" customWidth="1"/>
    <col min="11282" max="11521" width="9.140625" style="5"/>
    <col min="11522" max="11522" width="8.140625" style="5" customWidth="1"/>
    <col min="11523" max="11523" width="27.140625" style="5" customWidth="1"/>
    <col min="11524" max="11525" width="10.5703125" style="5" customWidth="1"/>
    <col min="11526" max="11526" width="11.140625" style="5" bestFit="1" customWidth="1"/>
    <col min="11527" max="11527" width="6.5703125" style="5" bestFit="1" customWidth="1"/>
    <col min="11528" max="11528" width="6.5703125" style="5" customWidth="1"/>
    <col min="11529" max="11529" width="12.5703125" style="5" customWidth="1"/>
    <col min="11530" max="11530" width="9.140625" style="5"/>
    <col min="11531" max="11531" width="12.5703125" style="5" customWidth="1"/>
    <col min="11532" max="11532" width="8.5703125" style="5" customWidth="1"/>
    <col min="11533" max="11536" width="9.140625" style="5"/>
    <col min="11537" max="11537" width="18.5703125" style="5" customWidth="1"/>
    <col min="11538" max="11777" width="9.140625" style="5"/>
    <col min="11778" max="11778" width="8.140625" style="5" customWidth="1"/>
    <col min="11779" max="11779" width="27.140625" style="5" customWidth="1"/>
    <col min="11780" max="11781" width="10.5703125" style="5" customWidth="1"/>
    <col min="11782" max="11782" width="11.140625" style="5" bestFit="1" customWidth="1"/>
    <col min="11783" max="11783" width="6.5703125" style="5" bestFit="1" customWidth="1"/>
    <col min="11784" max="11784" width="6.5703125" style="5" customWidth="1"/>
    <col min="11785" max="11785" width="12.5703125" style="5" customWidth="1"/>
    <col min="11786" max="11786" width="9.140625" style="5"/>
    <col min="11787" max="11787" width="12.5703125" style="5" customWidth="1"/>
    <col min="11788" max="11788" width="8.5703125" style="5" customWidth="1"/>
    <col min="11789" max="11792" width="9.140625" style="5"/>
    <col min="11793" max="11793" width="18.5703125" style="5" customWidth="1"/>
    <col min="11794" max="12033" width="9.140625" style="5"/>
    <col min="12034" max="12034" width="8.140625" style="5" customWidth="1"/>
    <col min="12035" max="12035" width="27.140625" style="5" customWidth="1"/>
    <col min="12036" max="12037" width="10.5703125" style="5" customWidth="1"/>
    <col min="12038" max="12038" width="11.140625" style="5" bestFit="1" customWidth="1"/>
    <col min="12039" max="12039" width="6.5703125" style="5" bestFit="1" customWidth="1"/>
    <col min="12040" max="12040" width="6.5703125" style="5" customWidth="1"/>
    <col min="12041" max="12041" width="12.5703125" style="5" customWidth="1"/>
    <col min="12042" max="12042" width="9.140625" style="5"/>
    <col min="12043" max="12043" width="12.5703125" style="5" customWidth="1"/>
    <col min="12044" max="12044" width="8.5703125" style="5" customWidth="1"/>
    <col min="12045" max="12048" width="9.140625" style="5"/>
    <col min="12049" max="12049" width="18.5703125" style="5" customWidth="1"/>
    <col min="12050" max="12289" width="9.140625" style="5"/>
    <col min="12290" max="12290" width="8.140625" style="5" customWidth="1"/>
    <col min="12291" max="12291" width="27.140625" style="5" customWidth="1"/>
    <col min="12292" max="12293" width="10.5703125" style="5" customWidth="1"/>
    <col min="12294" max="12294" width="11.140625" style="5" bestFit="1" customWidth="1"/>
    <col min="12295" max="12295" width="6.5703125" style="5" bestFit="1" customWidth="1"/>
    <col min="12296" max="12296" width="6.5703125" style="5" customWidth="1"/>
    <col min="12297" max="12297" width="12.5703125" style="5" customWidth="1"/>
    <col min="12298" max="12298" width="9.140625" style="5"/>
    <col min="12299" max="12299" width="12.5703125" style="5" customWidth="1"/>
    <col min="12300" max="12300" width="8.5703125" style="5" customWidth="1"/>
    <col min="12301" max="12304" width="9.140625" style="5"/>
    <col min="12305" max="12305" width="18.5703125" style="5" customWidth="1"/>
    <col min="12306" max="12545" width="9.140625" style="5"/>
    <col min="12546" max="12546" width="8.140625" style="5" customWidth="1"/>
    <col min="12547" max="12547" width="27.140625" style="5" customWidth="1"/>
    <col min="12548" max="12549" width="10.5703125" style="5" customWidth="1"/>
    <col min="12550" max="12550" width="11.140625" style="5" bestFit="1" customWidth="1"/>
    <col min="12551" max="12551" width="6.5703125" style="5" bestFit="1" customWidth="1"/>
    <col min="12552" max="12552" width="6.5703125" style="5" customWidth="1"/>
    <col min="12553" max="12553" width="12.5703125" style="5" customWidth="1"/>
    <col min="12554" max="12554" width="9.140625" style="5"/>
    <col min="12555" max="12555" width="12.5703125" style="5" customWidth="1"/>
    <col min="12556" max="12556" width="8.5703125" style="5" customWidth="1"/>
    <col min="12557" max="12560" width="9.140625" style="5"/>
    <col min="12561" max="12561" width="18.5703125" style="5" customWidth="1"/>
    <col min="12562" max="12801" width="9.140625" style="5"/>
    <col min="12802" max="12802" width="8.140625" style="5" customWidth="1"/>
    <col min="12803" max="12803" width="27.140625" style="5" customWidth="1"/>
    <col min="12804" max="12805" width="10.5703125" style="5" customWidth="1"/>
    <col min="12806" max="12806" width="11.140625" style="5" bestFit="1" customWidth="1"/>
    <col min="12807" max="12807" width="6.5703125" style="5" bestFit="1" customWidth="1"/>
    <col min="12808" max="12808" width="6.5703125" style="5" customWidth="1"/>
    <col min="12809" max="12809" width="12.5703125" style="5" customWidth="1"/>
    <col min="12810" max="12810" width="9.140625" style="5"/>
    <col min="12811" max="12811" width="12.5703125" style="5" customWidth="1"/>
    <col min="12812" max="12812" width="8.5703125" style="5" customWidth="1"/>
    <col min="12813" max="12816" width="9.140625" style="5"/>
    <col min="12817" max="12817" width="18.5703125" style="5" customWidth="1"/>
    <col min="12818" max="13057" width="9.140625" style="5"/>
    <col min="13058" max="13058" width="8.140625" style="5" customWidth="1"/>
    <col min="13059" max="13059" width="27.140625" style="5" customWidth="1"/>
    <col min="13060" max="13061" width="10.5703125" style="5" customWidth="1"/>
    <col min="13062" max="13062" width="11.140625" style="5" bestFit="1" customWidth="1"/>
    <col min="13063" max="13063" width="6.5703125" style="5" bestFit="1" customWidth="1"/>
    <col min="13064" max="13064" width="6.5703125" style="5" customWidth="1"/>
    <col min="13065" max="13065" width="12.5703125" style="5" customWidth="1"/>
    <col min="13066" max="13066" width="9.140625" style="5"/>
    <col min="13067" max="13067" width="12.5703125" style="5" customWidth="1"/>
    <col min="13068" max="13068" width="8.5703125" style="5" customWidth="1"/>
    <col min="13069" max="13072" width="9.140625" style="5"/>
    <col min="13073" max="13073" width="18.5703125" style="5" customWidth="1"/>
    <col min="13074" max="13313" width="9.140625" style="5"/>
    <col min="13314" max="13314" width="8.140625" style="5" customWidth="1"/>
    <col min="13315" max="13315" width="27.140625" style="5" customWidth="1"/>
    <col min="13316" max="13317" width="10.5703125" style="5" customWidth="1"/>
    <col min="13318" max="13318" width="11.140625" style="5" bestFit="1" customWidth="1"/>
    <col min="13319" max="13319" width="6.5703125" style="5" bestFit="1" customWidth="1"/>
    <col min="13320" max="13320" width="6.5703125" style="5" customWidth="1"/>
    <col min="13321" max="13321" width="12.5703125" style="5" customWidth="1"/>
    <col min="13322" max="13322" width="9.140625" style="5"/>
    <col min="13323" max="13323" width="12.5703125" style="5" customWidth="1"/>
    <col min="13324" max="13324" width="8.5703125" style="5" customWidth="1"/>
    <col min="13325" max="13328" width="9.140625" style="5"/>
    <col min="13329" max="13329" width="18.5703125" style="5" customWidth="1"/>
    <col min="13330" max="13569" width="9.140625" style="5"/>
    <col min="13570" max="13570" width="8.140625" style="5" customWidth="1"/>
    <col min="13571" max="13571" width="27.140625" style="5" customWidth="1"/>
    <col min="13572" max="13573" width="10.5703125" style="5" customWidth="1"/>
    <col min="13574" max="13574" width="11.140625" style="5" bestFit="1" customWidth="1"/>
    <col min="13575" max="13575" width="6.5703125" style="5" bestFit="1" customWidth="1"/>
    <col min="13576" max="13576" width="6.5703125" style="5" customWidth="1"/>
    <col min="13577" max="13577" width="12.5703125" style="5" customWidth="1"/>
    <col min="13578" max="13578" width="9.140625" style="5"/>
    <col min="13579" max="13579" width="12.5703125" style="5" customWidth="1"/>
    <col min="13580" max="13580" width="8.5703125" style="5" customWidth="1"/>
    <col min="13581" max="13584" width="9.140625" style="5"/>
    <col min="13585" max="13585" width="18.5703125" style="5" customWidth="1"/>
    <col min="13586" max="13825" width="9.140625" style="5"/>
    <col min="13826" max="13826" width="8.140625" style="5" customWidth="1"/>
    <col min="13827" max="13827" width="27.140625" style="5" customWidth="1"/>
    <col min="13828" max="13829" width="10.5703125" style="5" customWidth="1"/>
    <col min="13830" max="13830" width="11.140625" style="5" bestFit="1" customWidth="1"/>
    <col min="13831" max="13831" width="6.5703125" style="5" bestFit="1" customWidth="1"/>
    <col min="13832" max="13832" width="6.5703125" style="5" customWidth="1"/>
    <col min="13833" max="13833" width="12.5703125" style="5" customWidth="1"/>
    <col min="13834" max="13834" width="9.140625" style="5"/>
    <col min="13835" max="13835" width="12.5703125" style="5" customWidth="1"/>
    <col min="13836" max="13836" width="8.5703125" style="5" customWidth="1"/>
    <col min="13837" max="13840" width="9.140625" style="5"/>
    <col min="13841" max="13841" width="18.5703125" style="5" customWidth="1"/>
    <col min="13842" max="14081" width="9.140625" style="5"/>
    <col min="14082" max="14082" width="8.140625" style="5" customWidth="1"/>
    <col min="14083" max="14083" width="27.140625" style="5" customWidth="1"/>
    <col min="14084" max="14085" width="10.5703125" style="5" customWidth="1"/>
    <col min="14086" max="14086" width="11.140625" style="5" bestFit="1" customWidth="1"/>
    <col min="14087" max="14087" width="6.5703125" style="5" bestFit="1" customWidth="1"/>
    <col min="14088" max="14088" width="6.5703125" style="5" customWidth="1"/>
    <col min="14089" max="14089" width="12.5703125" style="5" customWidth="1"/>
    <col min="14090" max="14090" width="9.140625" style="5"/>
    <col min="14091" max="14091" width="12.5703125" style="5" customWidth="1"/>
    <col min="14092" max="14092" width="8.5703125" style="5" customWidth="1"/>
    <col min="14093" max="14096" width="9.140625" style="5"/>
    <col min="14097" max="14097" width="18.5703125" style="5" customWidth="1"/>
    <col min="14098" max="14337" width="9.140625" style="5"/>
    <col min="14338" max="14338" width="8.140625" style="5" customWidth="1"/>
    <col min="14339" max="14339" width="27.140625" style="5" customWidth="1"/>
    <col min="14340" max="14341" width="10.5703125" style="5" customWidth="1"/>
    <col min="14342" max="14342" width="11.140625" style="5" bestFit="1" customWidth="1"/>
    <col min="14343" max="14343" width="6.5703125" style="5" bestFit="1" customWidth="1"/>
    <col min="14344" max="14344" width="6.5703125" style="5" customWidth="1"/>
    <col min="14345" max="14345" width="12.5703125" style="5" customWidth="1"/>
    <col min="14346" max="14346" width="9.140625" style="5"/>
    <col min="14347" max="14347" width="12.5703125" style="5" customWidth="1"/>
    <col min="14348" max="14348" width="8.5703125" style="5" customWidth="1"/>
    <col min="14349" max="14352" width="9.140625" style="5"/>
    <col min="14353" max="14353" width="18.5703125" style="5" customWidth="1"/>
    <col min="14354" max="14593" width="9.140625" style="5"/>
    <col min="14594" max="14594" width="8.140625" style="5" customWidth="1"/>
    <col min="14595" max="14595" width="27.140625" style="5" customWidth="1"/>
    <col min="14596" max="14597" width="10.5703125" style="5" customWidth="1"/>
    <col min="14598" max="14598" width="11.140625" style="5" bestFit="1" customWidth="1"/>
    <col min="14599" max="14599" width="6.5703125" style="5" bestFit="1" customWidth="1"/>
    <col min="14600" max="14600" width="6.5703125" style="5" customWidth="1"/>
    <col min="14601" max="14601" width="12.5703125" style="5" customWidth="1"/>
    <col min="14602" max="14602" width="9.140625" style="5"/>
    <col min="14603" max="14603" width="12.5703125" style="5" customWidth="1"/>
    <col min="14604" max="14604" width="8.5703125" style="5" customWidth="1"/>
    <col min="14605" max="14608" width="9.140625" style="5"/>
    <col min="14609" max="14609" width="18.5703125" style="5" customWidth="1"/>
    <col min="14610" max="14849" width="9.140625" style="5"/>
    <col min="14850" max="14850" width="8.140625" style="5" customWidth="1"/>
    <col min="14851" max="14851" width="27.140625" style="5" customWidth="1"/>
    <col min="14852" max="14853" width="10.5703125" style="5" customWidth="1"/>
    <col min="14854" max="14854" width="11.140625" style="5" bestFit="1" customWidth="1"/>
    <col min="14855" max="14855" width="6.5703125" style="5" bestFit="1" customWidth="1"/>
    <col min="14856" max="14856" width="6.5703125" style="5" customWidth="1"/>
    <col min="14857" max="14857" width="12.5703125" style="5" customWidth="1"/>
    <col min="14858" max="14858" width="9.140625" style="5"/>
    <col min="14859" max="14859" width="12.5703125" style="5" customWidth="1"/>
    <col min="14860" max="14860" width="8.5703125" style="5" customWidth="1"/>
    <col min="14861" max="14864" width="9.140625" style="5"/>
    <col min="14865" max="14865" width="18.5703125" style="5" customWidth="1"/>
    <col min="14866" max="15105" width="9.140625" style="5"/>
    <col min="15106" max="15106" width="8.140625" style="5" customWidth="1"/>
    <col min="15107" max="15107" width="27.140625" style="5" customWidth="1"/>
    <col min="15108" max="15109" width="10.5703125" style="5" customWidth="1"/>
    <col min="15110" max="15110" width="11.140625" style="5" bestFit="1" customWidth="1"/>
    <col min="15111" max="15111" width="6.5703125" style="5" bestFit="1" customWidth="1"/>
    <col min="15112" max="15112" width="6.5703125" style="5" customWidth="1"/>
    <col min="15113" max="15113" width="12.5703125" style="5" customWidth="1"/>
    <col min="15114" max="15114" width="9.140625" style="5"/>
    <col min="15115" max="15115" width="12.5703125" style="5" customWidth="1"/>
    <col min="15116" max="15116" width="8.5703125" style="5" customWidth="1"/>
    <col min="15117" max="15120" width="9.140625" style="5"/>
    <col min="15121" max="15121" width="18.5703125" style="5" customWidth="1"/>
    <col min="15122" max="15361" width="9.140625" style="5"/>
    <col min="15362" max="15362" width="8.140625" style="5" customWidth="1"/>
    <col min="15363" max="15363" width="27.140625" style="5" customWidth="1"/>
    <col min="15364" max="15365" width="10.5703125" style="5" customWidth="1"/>
    <col min="15366" max="15366" width="11.140625" style="5" bestFit="1" customWidth="1"/>
    <col min="15367" max="15367" width="6.5703125" style="5" bestFit="1" customWidth="1"/>
    <col min="15368" max="15368" width="6.5703125" style="5" customWidth="1"/>
    <col min="15369" max="15369" width="12.5703125" style="5" customWidth="1"/>
    <col min="15370" max="15370" width="9.140625" style="5"/>
    <col min="15371" max="15371" width="12.5703125" style="5" customWidth="1"/>
    <col min="15372" max="15372" width="8.5703125" style="5" customWidth="1"/>
    <col min="15373" max="15376" width="9.140625" style="5"/>
    <col min="15377" max="15377" width="18.5703125" style="5" customWidth="1"/>
    <col min="15378" max="15617" width="9.140625" style="5"/>
    <col min="15618" max="15618" width="8.140625" style="5" customWidth="1"/>
    <col min="15619" max="15619" width="27.140625" style="5" customWidth="1"/>
    <col min="15620" max="15621" width="10.5703125" style="5" customWidth="1"/>
    <col min="15622" max="15622" width="11.140625" style="5" bestFit="1" customWidth="1"/>
    <col min="15623" max="15623" width="6.5703125" style="5" bestFit="1" customWidth="1"/>
    <col min="15624" max="15624" width="6.5703125" style="5" customWidth="1"/>
    <col min="15625" max="15625" width="12.5703125" style="5" customWidth="1"/>
    <col min="15626" max="15626" width="9.140625" style="5"/>
    <col min="15627" max="15627" width="12.5703125" style="5" customWidth="1"/>
    <col min="15628" max="15628" width="8.5703125" style="5" customWidth="1"/>
    <col min="15629" max="15632" width="9.140625" style="5"/>
    <col min="15633" max="15633" width="18.5703125" style="5" customWidth="1"/>
    <col min="15634" max="15873" width="9.140625" style="5"/>
    <col min="15874" max="15874" width="8.140625" style="5" customWidth="1"/>
    <col min="15875" max="15875" width="27.140625" style="5" customWidth="1"/>
    <col min="15876" max="15877" width="10.5703125" style="5" customWidth="1"/>
    <col min="15878" max="15878" width="11.140625" style="5" bestFit="1" customWidth="1"/>
    <col min="15879" max="15879" width="6.5703125" style="5" bestFit="1" customWidth="1"/>
    <col min="15880" max="15880" width="6.5703125" style="5" customWidth="1"/>
    <col min="15881" max="15881" width="12.5703125" style="5" customWidth="1"/>
    <col min="15882" max="15882" width="9.140625" style="5"/>
    <col min="15883" max="15883" width="12.5703125" style="5" customWidth="1"/>
    <col min="15884" max="15884" width="8.5703125" style="5" customWidth="1"/>
    <col min="15885" max="15888" width="9.140625" style="5"/>
    <col min="15889" max="15889" width="18.5703125" style="5" customWidth="1"/>
    <col min="15890" max="16129" width="9.140625" style="5"/>
    <col min="16130" max="16130" width="8.140625" style="5" customWidth="1"/>
    <col min="16131" max="16131" width="27.140625" style="5" customWidth="1"/>
    <col min="16132" max="16133" width="10.5703125" style="5" customWidth="1"/>
    <col min="16134" max="16134" width="11.140625" style="5" bestFit="1" customWidth="1"/>
    <col min="16135" max="16135" width="6.5703125" style="5" bestFit="1" customWidth="1"/>
    <col min="16136" max="16136" width="6.5703125" style="5" customWidth="1"/>
    <col min="16137" max="16137" width="12.5703125" style="5" customWidth="1"/>
    <col min="16138" max="16138" width="9.140625" style="5"/>
    <col min="16139" max="16139" width="12.5703125" style="5" customWidth="1"/>
    <col min="16140" max="16140" width="8.5703125" style="5" customWidth="1"/>
    <col min="16141" max="16144" width="9.140625" style="5"/>
    <col min="16145" max="16145" width="18.5703125" style="5" customWidth="1"/>
    <col min="16146" max="16384" width="9.140625" style="5"/>
  </cols>
  <sheetData>
    <row r="1" spans="1:15" ht="20.25" x14ac:dyDescent="0.3">
      <c r="A1" s="385" t="s">
        <v>74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116"/>
      <c r="M1" s="10"/>
      <c r="N1" s="10"/>
      <c r="O1" s="10"/>
    </row>
    <row r="2" spans="1:15" ht="15.7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15"/>
      <c r="L2" s="115"/>
      <c r="M2" s="10"/>
      <c r="N2" s="10"/>
      <c r="O2" s="10"/>
    </row>
    <row r="3" spans="1:15" ht="16.5" thickBo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19.5" thickBot="1" x14ac:dyDescent="0.35">
      <c r="A4" s="146" t="s">
        <v>13</v>
      </c>
      <c r="B4" s="147"/>
      <c r="C4" s="383">
        <v>44905</v>
      </c>
      <c r="D4" s="384"/>
      <c r="E4" s="148"/>
      <c r="F4" s="148"/>
      <c r="G4" s="146" t="s">
        <v>156</v>
      </c>
      <c r="H4" s="147" t="s">
        <v>514</v>
      </c>
      <c r="I4" s="149"/>
      <c r="J4" s="150"/>
      <c r="K4" s="151"/>
      <c r="L4" s="151"/>
      <c r="M4" s="151"/>
      <c r="N4" s="151"/>
      <c r="O4" s="10"/>
    </row>
    <row r="5" spans="1:15" ht="31.5" customHeight="1" thickBot="1" x14ac:dyDescent="0.3">
      <c r="A5" s="151"/>
      <c r="B5" s="151"/>
      <c r="C5" s="151"/>
      <c r="D5" s="151"/>
      <c r="E5" s="151"/>
      <c r="F5" s="151"/>
      <c r="G5" s="151"/>
      <c r="H5" s="151"/>
      <c r="I5" s="151"/>
      <c r="J5" s="152"/>
      <c r="K5" s="151"/>
      <c r="L5" s="151"/>
      <c r="M5" s="151"/>
      <c r="N5" s="153" t="s">
        <v>84</v>
      </c>
      <c r="O5" s="10"/>
    </row>
    <row r="6" spans="1:15" ht="36.75" thickBot="1" x14ac:dyDescent="0.3">
      <c r="A6" s="153" t="s">
        <v>53</v>
      </c>
      <c r="B6" s="153" t="s">
        <v>76</v>
      </c>
      <c r="C6" s="154" t="s">
        <v>1</v>
      </c>
      <c r="D6" s="153" t="s">
        <v>54</v>
      </c>
      <c r="E6" s="153" t="s">
        <v>17</v>
      </c>
      <c r="F6" s="153" t="s">
        <v>55</v>
      </c>
      <c r="G6" s="153" t="s">
        <v>19</v>
      </c>
      <c r="H6" s="155" t="s">
        <v>20</v>
      </c>
      <c r="I6" s="153" t="s">
        <v>85</v>
      </c>
      <c r="J6" s="153" t="s">
        <v>0</v>
      </c>
      <c r="K6" s="153" t="s">
        <v>27</v>
      </c>
      <c r="L6" s="153" t="s">
        <v>62</v>
      </c>
      <c r="M6" s="153" t="s">
        <v>78</v>
      </c>
      <c r="N6" s="153">
        <f>SUM(A7:A46)/30</f>
        <v>29</v>
      </c>
      <c r="O6" s="10"/>
    </row>
    <row r="7" spans="1:15" ht="19.5" thickBot="1" x14ac:dyDescent="0.3">
      <c r="A7" s="156">
        <v>30</v>
      </c>
      <c r="B7" s="156"/>
      <c r="C7" s="157" t="s">
        <v>507</v>
      </c>
      <c r="D7" s="158">
        <v>3</v>
      </c>
      <c r="E7" s="290">
        <v>6.02</v>
      </c>
      <c r="F7" s="158"/>
      <c r="G7" s="159">
        <v>13.68</v>
      </c>
      <c r="H7" s="159">
        <f t="shared" ref="H7:H23" si="0">F7*0.5</f>
        <v>0</v>
      </c>
      <c r="I7" s="159">
        <f t="shared" ref="I7:I23" si="1">G7-H7</f>
        <v>13.68</v>
      </c>
      <c r="J7" s="160">
        <v>1</v>
      </c>
      <c r="K7" s="161">
        <v>100</v>
      </c>
      <c r="L7" s="161">
        <v>4</v>
      </c>
      <c r="M7" s="166">
        <f>IF(N6&lt;8,N6*20*1,IF(N6&lt;15,N6*20*0.7,IF(N6&lt;22,N6*20*0.55,IF(N6&lt;29,N6*20*0.45,IF(N6&lt;36,N6*20*0.4,IF(N6&lt;43,N6*20*0.38))))))</f>
        <v>232</v>
      </c>
      <c r="N7" s="163">
        <f>N6*5</f>
        <v>145</v>
      </c>
      <c r="O7" s="10"/>
    </row>
    <row r="8" spans="1:15" ht="19.5" thickBot="1" x14ac:dyDescent="0.3">
      <c r="A8" s="156">
        <v>60</v>
      </c>
      <c r="B8" s="156"/>
      <c r="C8" s="223" t="s">
        <v>505</v>
      </c>
      <c r="D8" s="158">
        <v>3</v>
      </c>
      <c r="E8" s="167"/>
      <c r="F8" s="158"/>
      <c r="G8" s="159">
        <v>10.39</v>
      </c>
      <c r="H8" s="159">
        <f t="shared" si="0"/>
        <v>0</v>
      </c>
      <c r="I8" s="159">
        <f t="shared" si="1"/>
        <v>10.39</v>
      </c>
      <c r="J8" s="160">
        <v>2</v>
      </c>
      <c r="K8" s="161">
        <v>99</v>
      </c>
      <c r="L8" s="161"/>
      <c r="M8" s="166">
        <f>IF(N6&lt;8, N6*20*0, IF(N6&lt;15,N6*20*0.3, IF(N6&lt;22, N6*20*0.3, IF(N6 &lt;29, N6*20*0.27, IF(N6&lt;36,N6*20*0.25,IF(N6&lt;43,N6*20*0.22))))))</f>
        <v>145</v>
      </c>
      <c r="N8" s="163"/>
      <c r="O8" s="10"/>
    </row>
    <row r="9" spans="1:15" ht="19.5" thickBot="1" x14ac:dyDescent="0.3">
      <c r="A9" s="156">
        <v>60</v>
      </c>
      <c r="B9" s="156"/>
      <c r="C9" s="157" t="s">
        <v>474</v>
      </c>
      <c r="D9" s="158">
        <v>3</v>
      </c>
      <c r="E9" s="265"/>
      <c r="F9" s="158"/>
      <c r="G9" s="159">
        <v>9.43</v>
      </c>
      <c r="H9" s="159">
        <f t="shared" si="0"/>
        <v>0</v>
      </c>
      <c r="I9" s="159">
        <f t="shared" si="1"/>
        <v>9.43</v>
      </c>
      <c r="J9" s="160">
        <v>3</v>
      </c>
      <c r="K9" s="161">
        <v>98</v>
      </c>
      <c r="L9" s="161"/>
      <c r="M9" s="162">
        <f>IF(N6&lt;8, N6*20*0, IF(N6&lt;15,N6*20*0, IF(N6&lt;22, N6*20*0.15, IF(N6 &lt;29, N6*20*0.17, IF(N6&lt;36,N6*20*0.14,IF(N6&lt;43,N6*20*0.13))))))</f>
        <v>81.2</v>
      </c>
      <c r="N9" s="163"/>
      <c r="O9" s="10"/>
    </row>
    <row r="10" spans="1:15" ht="19.5" thickBot="1" x14ac:dyDescent="0.3">
      <c r="A10" s="156">
        <v>60</v>
      </c>
      <c r="B10" s="156"/>
      <c r="C10" s="157" t="s">
        <v>488</v>
      </c>
      <c r="D10" s="158">
        <v>3</v>
      </c>
      <c r="E10" s="224"/>
      <c r="F10" s="158"/>
      <c r="G10" s="159">
        <v>9.23</v>
      </c>
      <c r="H10" s="159">
        <f t="shared" si="0"/>
        <v>0</v>
      </c>
      <c r="I10" s="159">
        <f t="shared" si="1"/>
        <v>9.23</v>
      </c>
      <c r="J10" s="160">
        <v>4</v>
      </c>
      <c r="K10" s="161">
        <v>97</v>
      </c>
      <c r="L10" s="161"/>
      <c r="M10" s="166">
        <f>IF(N6&lt;8, N6*20*0, IF(N6&lt;15,N6*20*0, IF(N6&lt;22, N6*20*0, IF(N6 &lt;29, N6*20*0.11, IF(N6&lt;36,N6*20*0.12,IF(N6&lt;43,N6*20*0.11))))))</f>
        <v>69.599999999999994</v>
      </c>
      <c r="N10" s="168"/>
      <c r="O10" s="10"/>
    </row>
    <row r="11" spans="1:15" ht="19.5" thickBot="1" x14ac:dyDescent="0.3">
      <c r="A11" s="156">
        <v>30</v>
      </c>
      <c r="B11" s="156"/>
      <c r="C11" s="157" t="s">
        <v>163</v>
      </c>
      <c r="D11" s="158">
        <v>3</v>
      </c>
      <c r="E11" s="165">
        <v>3.66</v>
      </c>
      <c r="F11" s="158"/>
      <c r="G11" s="159">
        <v>8.8699999999999992</v>
      </c>
      <c r="H11" s="159">
        <f t="shared" si="0"/>
        <v>0</v>
      </c>
      <c r="I11" s="159">
        <f t="shared" si="1"/>
        <v>8.8699999999999992</v>
      </c>
      <c r="J11" s="160">
        <v>5</v>
      </c>
      <c r="K11" s="161">
        <v>96</v>
      </c>
      <c r="L11" s="161"/>
      <c r="M11" s="166">
        <f>IF(N6&lt;8, N6*20*0, IF(N6&lt;15,N6*20*0, IF(N6&lt;22, N6*20*0, IF(N6 &lt;29, N6*20*0.11, IF(N6&lt;36,N6*20*0.09,IF(N6&lt;43,N6*20*0.07))))))</f>
        <v>52.199999999999996</v>
      </c>
      <c r="N11" s="163"/>
      <c r="O11" s="10"/>
    </row>
    <row r="12" spans="1:15" ht="19.5" thickBot="1" x14ac:dyDescent="0.3">
      <c r="A12" s="156">
        <v>60</v>
      </c>
      <c r="B12" s="156"/>
      <c r="C12" s="157" t="s">
        <v>509</v>
      </c>
      <c r="D12" s="158">
        <v>3</v>
      </c>
      <c r="E12" s="156">
        <v>4.13</v>
      </c>
      <c r="F12" s="158"/>
      <c r="G12" s="159">
        <v>8.8000000000000007</v>
      </c>
      <c r="H12" s="159">
        <f t="shared" si="0"/>
        <v>0</v>
      </c>
      <c r="I12" s="159">
        <f t="shared" si="1"/>
        <v>8.8000000000000007</v>
      </c>
      <c r="J12" s="160"/>
      <c r="K12" s="161">
        <v>95</v>
      </c>
      <c r="L12" s="161"/>
      <c r="M12" s="166"/>
      <c r="N12" s="168"/>
      <c r="O12" s="10"/>
    </row>
    <row r="13" spans="1:15" ht="19.5" thickBot="1" x14ac:dyDescent="0.3">
      <c r="A13" s="156">
        <v>60</v>
      </c>
      <c r="B13" s="156"/>
      <c r="C13" s="157" t="s">
        <v>510</v>
      </c>
      <c r="D13" s="158">
        <v>3</v>
      </c>
      <c r="E13" s="165"/>
      <c r="F13" s="158"/>
      <c r="G13" s="159">
        <v>8.18</v>
      </c>
      <c r="H13" s="159">
        <f t="shared" si="0"/>
        <v>0</v>
      </c>
      <c r="I13" s="159">
        <f t="shared" si="1"/>
        <v>8.18</v>
      </c>
      <c r="J13" s="160"/>
      <c r="K13" s="161">
        <v>94</v>
      </c>
      <c r="L13" s="161"/>
      <c r="M13" s="166"/>
      <c r="N13" s="168"/>
      <c r="O13" s="10"/>
    </row>
    <row r="14" spans="1:15" ht="18.75" thickBot="1" x14ac:dyDescent="0.3">
      <c r="A14" s="156">
        <v>60</v>
      </c>
      <c r="B14" s="156"/>
      <c r="C14" s="157" t="s">
        <v>475</v>
      </c>
      <c r="D14" s="158">
        <v>3</v>
      </c>
      <c r="E14" s="165"/>
      <c r="F14" s="158"/>
      <c r="G14" s="159">
        <v>7.58</v>
      </c>
      <c r="H14" s="159">
        <f t="shared" si="0"/>
        <v>0</v>
      </c>
      <c r="I14" s="159">
        <f t="shared" si="1"/>
        <v>7.58</v>
      </c>
      <c r="J14" s="156"/>
      <c r="K14" s="161">
        <v>93</v>
      </c>
      <c r="L14" s="161"/>
      <c r="M14" s="166"/>
      <c r="N14" s="168"/>
      <c r="O14" s="10"/>
    </row>
    <row r="15" spans="1:15" ht="19.5" thickBot="1" x14ac:dyDescent="0.3">
      <c r="A15" s="156">
        <v>60</v>
      </c>
      <c r="B15" s="156"/>
      <c r="C15" s="157" t="s">
        <v>503</v>
      </c>
      <c r="D15" s="158">
        <v>3</v>
      </c>
      <c r="E15" s="165"/>
      <c r="F15" s="158"/>
      <c r="G15" s="159">
        <v>7.46</v>
      </c>
      <c r="H15" s="159">
        <f t="shared" si="0"/>
        <v>0</v>
      </c>
      <c r="I15" s="159">
        <f t="shared" si="1"/>
        <v>7.46</v>
      </c>
      <c r="J15" s="160"/>
      <c r="K15" s="161">
        <v>92</v>
      </c>
      <c r="L15" s="161"/>
      <c r="M15" s="166"/>
      <c r="N15" s="169"/>
      <c r="O15" s="10"/>
    </row>
    <row r="16" spans="1:15" ht="19.5" thickBot="1" x14ac:dyDescent="0.3">
      <c r="A16" s="156">
        <v>30</v>
      </c>
      <c r="B16" s="156"/>
      <c r="C16" s="157" t="s">
        <v>499</v>
      </c>
      <c r="D16" s="158">
        <v>3</v>
      </c>
      <c r="E16" s="156"/>
      <c r="F16" s="158"/>
      <c r="G16" s="159">
        <v>7.45</v>
      </c>
      <c r="H16" s="159">
        <f t="shared" si="0"/>
        <v>0</v>
      </c>
      <c r="I16" s="159">
        <f t="shared" si="1"/>
        <v>7.45</v>
      </c>
      <c r="J16" s="160"/>
      <c r="K16" s="161">
        <v>91</v>
      </c>
      <c r="L16" s="161"/>
      <c r="M16" s="166"/>
      <c r="N16" s="168"/>
      <c r="O16" s="10"/>
    </row>
    <row r="17" spans="1:15" ht="19.5" thickBot="1" x14ac:dyDescent="0.3">
      <c r="A17" s="156">
        <v>60</v>
      </c>
      <c r="B17" s="156"/>
      <c r="C17" s="157" t="s">
        <v>481</v>
      </c>
      <c r="D17" s="158">
        <v>3</v>
      </c>
      <c r="E17" s="165">
        <v>2.83</v>
      </c>
      <c r="F17" s="158"/>
      <c r="G17" s="159">
        <v>7.33</v>
      </c>
      <c r="H17" s="159">
        <f t="shared" si="0"/>
        <v>0</v>
      </c>
      <c r="I17" s="159">
        <f t="shared" si="1"/>
        <v>7.33</v>
      </c>
      <c r="J17" s="194"/>
      <c r="K17" s="161">
        <v>90</v>
      </c>
      <c r="L17" s="161"/>
      <c r="M17" s="162"/>
      <c r="N17" s="164"/>
      <c r="O17" s="10"/>
    </row>
    <row r="18" spans="1:15" ht="19.5" thickBot="1" x14ac:dyDescent="0.3">
      <c r="A18" s="156">
        <v>60</v>
      </c>
      <c r="B18" s="156"/>
      <c r="C18" s="157" t="s">
        <v>489</v>
      </c>
      <c r="D18" s="158">
        <v>3</v>
      </c>
      <c r="E18" s="165"/>
      <c r="F18" s="158">
        <v>1</v>
      </c>
      <c r="G18" s="159">
        <v>7.49</v>
      </c>
      <c r="H18" s="159">
        <f t="shared" si="0"/>
        <v>0.5</v>
      </c>
      <c r="I18" s="159">
        <f t="shared" si="1"/>
        <v>6.99</v>
      </c>
      <c r="J18" s="160"/>
      <c r="K18" s="161">
        <v>89</v>
      </c>
      <c r="L18" s="161"/>
      <c r="M18" s="166"/>
      <c r="N18" s="168"/>
      <c r="O18" s="10"/>
    </row>
    <row r="19" spans="1:15" ht="19.5" thickBot="1" x14ac:dyDescent="0.3">
      <c r="A19" s="156">
        <v>60</v>
      </c>
      <c r="B19" s="156"/>
      <c r="C19" s="157" t="s">
        <v>504</v>
      </c>
      <c r="D19" s="158">
        <v>3</v>
      </c>
      <c r="E19" s="265"/>
      <c r="F19" s="158"/>
      <c r="G19" s="159">
        <v>6.48</v>
      </c>
      <c r="H19" s="159">
        <f t="shared" si="0"/>
        <v>0</v>
      </c>
      <c r="I19" s="159">
        <f t="shared" si="1"/>
        <v>6.48</v>
      </c>
      <c r="J19" s="194"/>
      <c r="K19" s="161">
        <v>88</v>
      </c>
      <c r="L19" s="161"/>
      <c r="M19" s="166"/>
      <c r="N19" s="163"/>
      <c r="O19" s="10"/>
    </row>
    <row r="20" spans="1:15" ht="19.5" thickBot="1" x14ac:dyDescent="0.3">
      <c r="A20" s="156">
        <v>30</v>
      </c>
      <c r="B20" s="156"/>
      <c r="C20" s="157" t="s">
        <v>448</v>
      </c>
      <c r="D20" s="158">
        <v>3</v>
      </c>
      <c r="E20" s="165"/>
      <c r="F20" s="158"/>
      <c r="G20" s="159">
        <v>6.33</v>
      </c>
      <c r="H20" s="159">
        <f t="shared" si="0"/>
        <v>0</v>
      </c>
      <c r="I20" s="159">
        <f t="shared" si="1"/>
        <v>6.33</v>
      </c>
      <c r="J20" s="160"/>
      <c r="K20" s="161">
        <v>87</v>
      </c>
      <c r="L20" s="161"/>
      <c r="M20" s="166"/>
      <c r="N20" s="168"/>
      <c r="O20" s="10"/>
    </row>
    <row r="21" spans="1:15" ht="19.5" thickBot="1" x14ac:dyDescent="0.3">
      <c r="A21" s="156">
        <v>60</v>
      </c>
      <c r="B21" s="156"/>
      <c r="C21" s="157" t="s">
        <v>506</v>
      </c>
      <c r="D21" s="158">
        <v>3</v>
      </c>
      <c r="E21" s="224"/>
      <c r="F21" s="158"/>
      <c r="G21" s="159">
        <v>5.97</v>
      </c>
      <c r="H21" s="159">
        <f t="shared" si="0"/>
        <v>0</v>
      </c>
      <c r="I21" s="159">
        <f t="shared" si="1"/>
        <v>5.97</v>
      </c>
      <c r="J21" s="160"/>
      <c r="K21" s="161">
        <v>86</v>
      </c>
      <c r="L21" s="161"/>
      <c r="M21" s="166"/>
      <c r="N21" s="168"/>
      <c r="O21" s="10"/>
    </row>
    <row r="22" spans="1:15" ht="19.5" thickBot="1" x14ac:dyDescent="0.3">
      <c r="A22" s="156">
        <v>30</v>
      </c>
      <c r="B22" s="156"/>
      <c r="C22" s="157" t="s">
        <v>311</v>
      </c>
      <c r="D22" s="158">
        <v>3</v>
      </c>
      <c r="E22" s="167"/>
      <c r="F22" s="158"/>
      <c r="G22" s="159">
        <v>5.14</v>
      </c>
      <c r="H22" s="159">
        <f t="shared" si="0"/>
        <v>0</v>
      </c>
      <c r="I22" s="159">
        <f t="shared" si="1"/>
        <v>5.14</v>
      </c>
      <c r="J22" s="160"/>
      <c r="K22" s="161">
        <v>85</v>
      </c>
      <c r="L22" s="161"/>
      <c r="M22" s="166"/>
      <c r="N22" s="168"/>
      <c r="O22" s="10"/>
    </row>
    <row r="23" spans="1:15" ht="19.5" thickBot="1" x14ac:dyDescent="0.3">
      <c r="A23" s="156">
        <v>60</v>
      </c>
      <c r="B23" s="156"/>
      <c r="C23" s="157" t="s">
        <v>508</v>
      </c>
      <c r="D23" s="158">
        <v>2</v>
      </c>
      <c r="E23" s="167"/>
      <c r="F23" s="158"/>
      <c r="G23" s="159">
        <v>4.3099999999999996</v>
      </c>
      <c r="H23" s="159">
        <f t="shared" si="0"/>
        <v>0</v>
      </c>
      <c r="I23" s="159">
        <f t="shared" si="1"/>
        <v>4.3099999999999996</v>
      </c>
      <c r="J23" s="160"/>
      <c r="K23" s="161">
        <v>84</v>
      </c>
      <c r="L23" s="161"/>
      <c r="M23" s="166"/>
      <c r="N23" s="168"/>
      <c r="O23" s="10"/>
    </row>
    <row r="24" spans="1:15" ht="18" x14ac:dyDescent="0.25">
      <c r="A24" s="172"/>
      <c r="B24" s="172"/>
      <c r="C24" s="172"/>
      <c r="D24" s="172"/>
      <c r="E24" s="172"/>
      <c r="F24" s="172"/>
      <c r="G24" s="172"/>
      <c r="H24" s="172"/>
      <c r="I24" s="172"/>
      <c r="J24" s="172"/>
      <c r="K24" s="173"/>
      <c r="L24" s="173"/>
      <c r="M24" s="172"/>
      <c r="N24" s="172"/>
      <c r="O24" s="10"/>
    </row>
    <row r="25" spans="1:15" ht="18" x14ac:dyDescent="0.25">
      <c r="A25" s="172"/>
      <c r="B25" s="172"/>
      <c r="C25" s="172"/>
      <c r="D25" s="172"/>
      <c r="E25" s="172"/>
      <c r="F25" s="172"/>
      <c r="G25" s="172" t="s">
        <v>79</v>
      </c>
      <c r="H25" s="174">
        <f>SUM(N6*30)</f>
        <v>870</v>
      </c>
      <c r="I25" s="172"/>
      <c r="J25" s="172"/>
      <c r="K25" s="173"/>
      <c r="L25" s="173"/>
      <c r="M25" s="174"/>
      <c r="N25" s="172"/>
      <c r="O25" s="10"/>
    </row>
    <row r="26" spans="1:15" ht="18" x14ac:dyDescent="0.25">
      <c r="A26" s="172"/>
      <c r="B26" s="175" t="s">
        <v>75</v>
      </c>
      <c r="C26" s="176" t="s">
        <v>22</v>
      </c>
      <c r="D26" s="172">
        <f>SUM(D7:D23)</f>
        <v>50</v>
      </c>
      <c r="E26" s="172"/>
      <c r="F26" s="176"/>
      <c r="G26" s="172" t="s">
        <v>80</v>
      </c>
      <c r="H26" s="174">
        <f>SUM(M7:M23)</f>
        <v>580</v>
      </c>
      <c r="I26" s="172"/>
      <c r="J26" s="172"/>
      <c r="K26" s="173"/>
      <c r="L26" s="173"/>
      <c r="M26" s="172"/>
      <c r="N26" s="172"/>
      <c r="O26" s="10"/>
    </row>
    <row r="27" spans="1:15" ht="18" x14ac:dyDescent="0.25">
      <c r="A27" s="172"/>
      <c r="B27" s="172"/>
      <c r="C27" s="176" t="s">
        <v>23</v>
      </c>
      <c r="D27" s="177">
        <f>SUM(I7:I23)</f>
        <v>133.62</v>
      </c>
      <c r="E27" s="172"/>
      <c r="F27" s="172"/>
      <c r="G27" s="172" t="s">
        <v>81</v>
      </c>
      <c r="H27" s="174">
        <f>SUM(N6*5)</f>
        <v>145</v>
      </c>
      <c r="I27" s="172"/>
      <c r="J27" s="172"/>
      <c r="K27" s="173"/>
      <c r="L27" s="173"/>
      <c r="M27" s="172"/>
      <c r="N27" s="172"/>
      <c r="O27" s="10"/>
    </row>
    <row r="28" spans="1:15" ht="18" x14ac:dyDescent="0.25">
      <c r="A28" s="172"/>
      <c r="B28" s="172"/>
      <c r="C28" s="176" t="s">
        <v>145</v>
      </c>
      <c r="D28" s="177">
        <f>D27/D26</f>
        <v>2.6724000000000001</v>
      </c>
      <c r="E28" s="172"/>
      <c r="F28" s="172"/>
      <c r="G28" s="172" t="s">
        <v>83</v>
      </c>
      <c r="H28" s="174">
        <f>SUM(H26:H27)</f>
        <v>725</v>
      </c>
      <c r="I28" s="172"/>
      <c r="J28" s="172"/>
      <c r="K28" s="173"/>
      <c r="L28" s="173"/>
      <c r="M28" s="172"/>
      <c r="N28" s="172"/>
      <c r="O28" s="10"/>
    </row>
    <row r="29" spans="1:15" ht="18" x14ac:dyDescent="0.25">
      <c r="A29" s="172"/>
      <c r="B29" s="172"/>
      <c r="C29" s="172"/>
      <c r="D29" s="172"/>
      <c r="E29" s="172"/>
      <c r="F29" s="172"/>
      <c r="G29" s="172" t="s">
        <v>82</v>
      </c>
      <c r="H29" s="174">
        <f>SUM(N6*5)</f>
        <v>145</v>
      </c>
      <c r="I29" s="172"/>
      <c r="J29" s="172"/>
      <c r="K29" s="173"/>
      <c r="L29" s="173"/>
      <c r="M29" s="172"/>
      <c r="N29" s="172"/>
      <c r="O29" s="10"/>
    </row>
    <row r="30" spans="1:15" ht="15.75" x14ac:dyDescent="0.25">
      <c r="A30" s="101"/>
      <c r="B30" s="10"/>
      <c r="C30" s="101"/>
      <c r="D30" s="101"/>
      <c r="E30" s="101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ht="15.75" x14ac:dyDescent="0.25">
      <c r="A31" s="101"/>
      <c r="C31" s="10" t="s">
        <v>511</v>
      </c>
      <c r="G31" s="112"/>
      <c r="H31" s="112"/>
    </row>
    <row r="32" spans="1:15" ht="15" x14ac:dyDescent="0.2">
      <c r="A32" s="101"/>
      <c r="C32" s="1"/>
      <c r="G32" s="112"/>
      <c r="H32" s="112"/>
    </row>
    <row r="33" spans="7:8" x14ac:dyDescent="0.2">
      <c r="G33" s="112"/>
      <c r="H33" s="112"/>
    </row>
    <row r="34" spans="7:8" x14ac:dyDescent="0.2">
      <c r="G34" s="112"/>
      <c r="H34" s="112"/>
    </row>
    <row r="35" spans="7:8" x14ac:dyDescent="0.2">
      <c r="G35" s="112"/>
      <c r="H35" s="112"/>
    </row>
    <row r="36" spans="7:8" x14ac:dyDescent="0.2">
      <c r="G36" s="112"/>
      <c r="H36" s="112"/>
    </row>
  </sheetData>
  <sortState xmlns:xlrd2="http://schemas.microsoft.com/office/spreadsheetml/2017/richdata2" ref="A7:I23">
    <sortCondition descending="1" ref="I7:I23"/>
  </sortState>
  <mergeCells count="2">
    <mergeCell ref="A1:K1"/>
    <mergeCell ref="C4:D4"/>
  </mergeCells>
  <pageMargins left="0.7" right="0.7" top="0.75" bottom="0.75" header="0.3" footer="0.3"/>
  <pageSetup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50"/>
  <sheetViews>
    <sheetView topLeftCell="A7" workbookViewId="0">
      <selection activeCell="O15" sqref="O15"/>
    </sheetView>
  </sheetViews>
  <sheetFormatPr defaultRowHeight="12.75" x14ac:dyDescent="0.2"/>
  <cols>
    <col min="1" max="2" width="4.5703125" customWidth="1"/>
    <col min="3" max="3" width="18.140625" customWidth="1"/>
    <col min="4" max="4" width="5.85546875" customWidth="1"/>
    <col min="5" max="5" width="9.42578125" customWidth="1"/>
    <col min="6" max="6" width="9" customWidth="1"/>
    <col min="7" max="7" width="10.85546875" customWidth="1"/>
    <col min="8" max="8" width="10" customWidth="1"/>
    <col min="9" max="9" width="11.5703125" customWidth="1"/>
    <col min="10" max="10" width="7.42578125" customWidth="1"/>
    <col min="11" max="11" width="15.42578125" customWidth="1"/>
  </cols>
  <sheetData>
    <row r="1" spans="1:10" ht="24" customHeight="1" x14ac:dyDescent="0.25">
      <c r="A1" s="420" t="s">
        <v>158</v>
      </c>
      <c r="B1" s="420"/>
      <c r="C1" s="420"/>
      <c r="D1" s="420"/>
      <c r="E1" s="420"/>
      <c r="F1" s="420"/>
      <c r="G1" s="420"/>
      <c r="H1" s="420"/>
      <c r="I1" s="420"/>
      <c r="J1" s="420"/>
    </row>
    <row r="2" spans="1:10" ht="16.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15"/>
    </row>
    <row r="3" spans="1:10" ht="16.5" thickBot="1" x14ac:dyDescent="0.3">
      <c r="A3" s="421" t="s">
        <v>13</v>
      </c>
      <c r="B3" s="414"/>
      <c r="C3" s="418"/>
      <c r="D3" s="419"/>
      <c r="E3" s="137"/>
      <c r="F3" s="137"/>
      <c r="G3" s="27" t="s">
        <v>14</v>
      </c>
      <c r="H3" s="414"/>
      <c r="I3" s="412"/>
      <c r="J3" s="138"/>
    </row>
    <row r="4" spans="1:10" ht="16.5" thickBot="1" x14ac:dyDescent="0.3">
      <c r="A4" s="10"/>
      <c r="B4" s="10"/>
      <c r="C4" s="10"/>
      <c r="D4" s="10"/>
      <c r="E4" s="10"/>
      <c r="F4" s="10"/>
      <c r="G4" s="10"/>
      <c r="H4" s="10"/>
      <c r="I4" s="10"/>
      <c r="J4" s="115"/>
    </row>
    <row r="5" spans="1:10" ht="48" thickBot="1" x14ac:dyDescent="0.3">
      <c r="A5" s="25"/>
      <c r="B5" s="25" t="s">
        <v>53</v>
      </c>
      <c r="C5" s="26" t="s">
        <v>1</v>
      </c>
      <c r="D5" s="25" t="s">
        <v>54</v>
      </c>
      <c r="E5" s="25" t="s">
        <v>17</v>
      </c>
      <c r="F5" s="25" t="s">
        <v>55</v>
      </c>
      <c r="G5" s="25" t="s">
        <v>19</v>
      </c>
      <c r="H5" s="26" t="s">
        <v>20</v>
      </c>
      <c r="I5" s="25" t="s">
        <v>52</v>
      </c>
      <c r="J5" s="25" t="s">
        <v>0</v>
      </c>
    </row>
    <row r="6" spans="1:10" ht="15" customHeight="1" thickBot="1" x14ac:dyDescent="0.25">
      <c r="A6" s="28">
        <v>1</v>
      </c>
      <c r="B6" s="28"/>
      <c r="C6" s="29"/>
      <c r="D6" s="30"/>
      <c r="E6" s="31"/>
      <c r="F6" s="31"/>
      <c r="G6" s="32"/>
      <c r="H6" s="30"/>
      <c r="I6" s="30"/>
      <c r="J6" s="28"/>
    </row>
    <row r="7" spans="1:10" ht="15" customHeight="1" thickBot="1" x14ac:dyDescent="0.25">
      <c r="A7" s="28">
        <v>2</v>
      </c>
      <c r="B7" s="28"/>
      <c r="C7" s="29"/>
      <c r="D7" s="30"/>
      <c r="E7" s="31"/>
      <c r="F7" s="31"/>
      <c r="G7" s="32"/>
      <c r="H7" s="30"/>
      <c r="I7" s="30"/>
      <c r="J7" s="28"/>
    </row>
    <row r="8" spans="1:10" ht="15" customHeight="1" thickBot="1" x14ac:dyDescent="0.25">
      <c r="A8" s="28">
        <v>3</v>
      </c>
      <c r="B8" s="28"/>
      <c r="C8" s="29"/>
      <c r="D8" s="31"/>
      <c r="E8" s="31"/>
      <c r="F8" s="31"/>
      <c r="G8" s="31"/>
      <c r="H8" s="33"/>
      <c r="I8" s="30"/>
      <c r="J8" s="28"/>
    </row>
    <row r="9" spans="1:10" ht="15" customHeight="1" thickBot="1" x14ac:dyDescent="0.25">
      <c r="A9" s="28">
        <v>4</v>
      </c>
      <c r="B9" s="28"/>
      <c r="C9" s="29"/>
      <c r="D9" s="31"/>
      <c r="E9" s="31"/>
      <c r="F9" s="31"/>
      <c r="G9" s="31"/>
      <c r="H9" s="33"/>
      <c r="I9" s="30"/>
      <c r="J9" s="28"/>
    </row>
    <row r="10" spans="1:10" ht="15" customHeight="1" thickBot="1" x14ac:dyDescent="0.25">
      <c r="A10" s="34">
        <v>5</v>
      </c>
      <c r="B10" s="34"/>
      <c r="C10" s="29"/>
      <c r="D10" s="30"/>
      <c r="E10" s="31"/>
      <c r="F10" s="31"/>
      <c r="G10" s="32"/>
      <c r="H10" s="30"/>
      <c r="I10" s="30"/>
      <c r="J10" s="34"/>
    </row>
    <row r="11" spans="1:10" ht="15" customHeight="1" thickBot="1" x14ac:dyDescent="0.25">
      <c r="A11" s="34">
        <v>6</v>
      </c>
      <c r="B11" s="34"/>
      <c r="C11" s="29"/>
      <c r="D11" s="30"/>
      <c r="E11" s="31"/>
      <c r="F11" s="31"/>
      <c r="G11" s="32"/>
      <c r="H11" s="30"/>
      <c r="I11" s="30"/>
      <c r="J11" s="34"/>
    </row>
    <row r="12" spans="1:10" ht="15" customHeight="1" thickBot="1" x14ac:dyDescent="0.25">
      <c r="A12" s="28">
        <v>7</v>
      </c>
      <c r="B12" s="28"/>
      <c r="C12" s="29"/>
      <c r="D12" s="35"/>
      <c r="E12" s="33"/>
      <c r="F12" s="33"/>
      <c r="G12" s="30"/>
      <c r="H12" s="30"/>
      <c r="I12" s="30"/>
      <c r="J12" s="28"/>
    </row>
    <row r="13" spans="1:10" ht="15" customHeight="1" thickBot="1" x14ac:dyDescent="0.25">
      <c r="A13" s="28">
        <v>8</v>
      </c>
      <c r="B13" s="28"/>
      <c r="C13" s="29"/>
      <c r="D13" s="35"/>
      <c r="E13" s="33"/>
      <c r="F13" s="33"/>
      <c r="G13" s="30"/>
      <c r="H13" s="30"/>
      <c r="I13" s="30"/>
      <c r="J13" s="28"/>
    </row>
    <row r="14" spans="1:10" ht="15" customHeight="1" thickBot="1" x14ac:dyDescent="0.25">
      <c r="A14" s="28">
        <v>9</v>
      </c>
      <c r="B14" s="28"/>
      <c r="C14" s="29"/>
      <c r="D14" s="30"/>
      <c r="E14" s="33"/>
      <c r="F14" s="33"/>
      <c r="G14" s="30"/>
      <c r="H14" s="30"/>
      <c r="I14" s="30"/>
      <c r="J14" s="28"/>
    </row>
    <row r="15" spans="1:10" ht="15" customHeight="1" thickBot="1" x14ac:dyDescent="0.25">
      <c r="A15" s="28">
        <v>10</v>
      </c>
      <c r="B15" s="28"/>
      <c r="C15" s="29"/>
      <c r="D15" s="30"/>
      <c r="E15" s="33"/>
      <c r="F15" s="33"/>
      <c r="G15" s="30"/>
      <c r="H15" s="30"/>
      <c r="I15" s="30"/>
      <c r="J15" s="28"/>
    </row>
    <row r="16" spans="1:10" ht="15" customHeight="1" thickBot="1" x14ac:dyDescent="0.25">
      <c r="A16" s="28">
        <v>11</v>
      </c>
      <c r="B16" s="28"/>
      <c r="C16" s="29"/>
      <c r="D16" s="33"/>
      <c r="E16" s="33"/>
      <c r="F16" s="33"/>
      <c r="G16" s="30"/>
      <c r="H16" s="30"/>
      <c r="I16" s="30"/>
      <c r="J16" s="28"/>
    </row>
    <row r="17" spans="1:10" ht="15" customHeight="1" thickBot="1" x14ac:dyDescent="0.25">
      <c r="A17" s="28">
        <v>12</v>
      </c>
      <c r="B17" s="28"/>
      <c r="C17" s="29"/>
      <c r="D17" s="33"/>
      <c r="E17" s="33"/>
      <c r="F17" s="33"/>
      <c r="G17" s="30"/>
      <c r="H17" s="30"/>
      <c r="I17" s="30"/>
      <c r="J17" s="28"/>
    </row>
    <row r="18" spans="1:10" ht="15" customHeight="1" thickBot="1" x14ac:dyDescent="0.25">
      <c r="A18" s="34">
        <v>13</v>
      </c>
      <c r="B18" s="34"/>
      <c r="C18" s="29"/>
      <c r="D18" s="30"/>
      <c r="E18" s="33"/>
      <c r="F18" s="33"/>
      <c r="G18" s="30"/>
      <c r="H18" s="30"/>
      <c r="I18" s="30"/>
      <c r="J18" s="34"/>
    </row>
    <row r="19" spans="1:10" ht="15" customHeight="1" thickBot="1" x14ac:dyDescent="0.25">
      <c r="A19" s="34">
        <v>14</v>
      </c>
      <c r="B19" s="34"/>
      <c r="C19" s="29"/>
      <c r="D19" s="30"/>
      <c r="E19" s="33"/>
      <c r="F19" s="33"/>
      <c r="G19" s="30"/>
      <c r="H19" s="30"/>
      <c r="I19" s="30"/>
      <c r="J19" s="34"/>
    </row>
    <row r="20" spans="1:10" ht="15" customHeight="1" thickBot="1" x14ac:dyDescent="0.25">
      <c r="A20" s="34">
        <v>15</v>
      </c>
      <c r="B20" s="34"/>
      <c r="C20" s="29"/>
      <c r="D20" s="30"/>
      <c r="E20" s="33"/>
      <c r="F20" s="33"/>
      <c r="G20" s="30"/>
      <c r="H20" s="30"/>
      <c r="I20" s="30"/>
      <c r="J20" s="34"/>
    </row>
    <row r="21" spans="1:10" ht="15" customHeight="1" thickBot="1" x14ac:dyDescent="0.25">
      <c r="A21" s="34">
        <v>16</v>
      </c>
      <c r="B21" s="34"/>
      <c r="C21" s="29"/>
      <c r="D21" s="30"/>
      <c r="E21" s="33"/>
      <c r="F21" s="33"/>
      <c r="G21" s="30"/>
      <c r="H21" s="30"/>
      <c r="I21" s="30"/>
      <c r="J21" s="34"/>
    </row>
    <row r="22" spans="1:10" ht="15" customHeight="1" thickBot="1" x14ac:dyDescent="0.25">
      <c r="A22" s="28">
        <v>17</v>
      </c>
      <c r="B22" s="28"/>
      <c r="C22" s="29"/>
      <c r="D22" s="30"/>
      <c r="E22" s="33"/>
      <c r="F22" s="33"/>
      <c r="G22" s="30"/>
      <c r="H22" s="30"/>
      <c r="I22" s="30"/>
      <c r="J22" s="28"/>
    </row>
    <row r="23" spans="1:10" ht="15" customHeight="1" thickBot="1" x14ac:dyDescent="0.25">
      <c r="A23" s="28">
        <v>18</v>
      </c>
      <c r="B23" s="28"/>
      <c r="C23" s="29"/>
      <c r="D23" s="30"/>
      <c r="E23" s="33"/>
      <c r="F23" s="33"/>
      <c r="G23" s="30"/>
      <c r="H23" s="30"/>
      <c r="I23" s="30"/>
      <c r="J23" s="28"/>
    </row>
    <row r="24" spans="1:10" ht="15" customHeight="1" thickBot="1" x14ac:dyDescent="0.25">
      <c r="A24" s="28">
        <v>19</v>
      </c>
      <c r="B24" s="28"/>
      <c r="C24" s="29"/>
      <c r="D24" s="30"/>
      <c r="E24" s="33"/>
      <c r="F24" s="33"/>
      <c r="G24" s="30"/>
      <c r="H24" s="30"/>
      <c r="I24" s="30"/>
      <c r="J24" s="28"/>
    </row>
    <row r="25" spans="1:10" ht="15" customHeight="1" thickBot="1" x14ac:dyDescent="0.25">
      <c r="A25" s="28">
        <v>20</v>
      </c>
      <c r="B25" s="28"/>
      <c r="C25" s="29"/>
      <c r="D25" s="30"/>
      <c r="E25" s="33"/>
      <c r="F25" s="33"/>
      <c r="G25" s="30"/>
      <c r="H25" s="30"/>
      <c r="I25" s="30"/>
      <c r="J25" s="28"/>
    </row>
    <row r="26" spans="1:10" ht="15" customHeight="1" thickBot="1" x14ac:dyDescent="0.25">
      <c r="A26" s="28">
        <v>21</v>
      </c>
      <c r="B26" s="28"/>
      <c r="C26" s="29"/>
      <c r="D26" s="30"/>
      <c r="E26" s="33"/>
      <c r="F26" s="33"/>
      <c r="G26" s="30"/>
      <c r="H26" s="30"/>
      <c r="I26" s="30"/>
      <c r="J26" s="28"/>
    </row>
    <row r="27" spans="1:10" ht="15" customHeight="1" thickBot="1" x14ac:dyDescent="0.25">
      <c r="A27" s="28">
        <v>22</v>
      </c>
      <c r="B27" s="28"/>
      <c r="C27" s="29"/>
      <c r="D27" s="30"/>
      <c r="E27" s="33"/>
      <c r="F27" s="33"/>
      <c r="G27" s="30"/>
      <c r="H27" s="30"/>
      <c r="I27" s="30"/>
      <c r="J27" s="28"/>
    </row>
    <row r="28" spans="1:10" ht="15" customHeight="1" thickBot="1" x14ac:dyDescent="0.25">
      <c r="A28" s="28">
        <v>23</v>
      </c>
      <c r="B28" s="28"/>
      <c r="C28" s="29"/>
      <c r="D28" s="30"/>
      <c r="E28" s="33"/>
      <c r="F28" s="33"/>
      <c r="G28" s="30"/>
      <c r="H28" s="30"/>
      <c r="I28" s="30"/>
      <c r="J28" s="28"/>
    </row>
    <row r="29" spans="1:10" ht="15" customHeight="1" thickBot="1" x14ac:dyDescent="0.25">
      <c r="A29" s="28">
        <v>24</v>
      </c>
      <c r="B29" s="28"/>
      <c r="C29" s="29"/>
      <c r="D29" s="30"/>
      <c r="E29" s="33"/>
      <c r="F29" s="33"/>
      <c r="G29" s="30"/>
      <c r="H29" s="30"/>
      <c r="I29" s="30"/>
      <c r="J29" s="28"/>
    </row>
    <row r="30" spans="1:10" ht="15" customHeight="1" thickBot="1" x14ac:dyDescent="0.25">
      <c r="A30" s="28">
        <v>25</v>
      </c>
      <c r="B30" s="28"/>
      <c r="C30" s="29"/>
      <c r="D30" s="30"/>
      <c r="E30" s="33"/>
      <c r="F30" s="33"/>
      <c r="G30" s="30"/>
      <c r="H30" s="30"/>
      <c r="I30" s="30"/>
      <c r="J30" s="28"/>
    </row>
    <row r="31" spans="1:10" ht="15" customHeight="1" thickBot="1" x14ac:dyDescent="0.25">
      <c r="A31" s="28">
        <v>26</v>
      </c>
      <c r="B31" s="28"/>
      <c r="C31" s="29"/>
      <c r="D31" s="30"/>
      <c r="E31" s="33"/>
      <c r="F31" s="33"/>
      <c r="G31" s="30"/>
      <c r="H31" s="30"/>
      <c r="I31" s="30"/>
      <c r="J31" s="28"/>
    </row>
    <row r="32" spans="1:10" ht="15" customHeight="1" thickBot="1" x14ac:dyDescent="0.25">
      <c r="A32" s="28">
        <v>27</v>
      </c>
      <c r="B32" s="28"/>
      <c r="C32" s="36"/>
      <c r="D32" s="30"/>
      <c r="E32" s="33"/>
      <c r="F32" s="33"/>
      <c r="G32" s="30"/>
      <c r="H32" s="30"/>
      <c r="I32" s="30"/>
      <c r="J32" s="28"/>
    </row>
    <row r="33" spans="1:10" ht="15" customHeight="1" thickBot="1" x14ac:dyDescent="0.25">
      <c r="A33" s="28">
        <v>28</v>
      </c>
      <c r="B33" s="28"/>
      <c r="C33" s="36"/>
      <c r="D33" s="30"/>
      <c r="E33" s="33"/>
      <c r="F33" s="33"/>
      <c r="G33" s="30"/>
      <c r="H33" s="30"/>
      <c r="I33" s="30"/>
      <c r="J33" s="28"/>
    </row>
    <row r="34" spans="1:10" ht="15" customHeight="1" thickBot="1" x14ac:dyDescent="0.25">
      <c r="A34" s="28">
        <v>29</v>
      </c>
      <c r="B34" s="28"/>
      <c r="C34" s="36"/>
      <c r="D34" s="30"/>
      <c r="E34" s="33"/>
      <c r="F34" s="33"/>
      <c r="G34" s="30"/>
      <c r="H34" s="30"/>
      <c r="I34" s="30"/>
      <c r="J34" s="28"/>
    </row>
    <row r="35" spans="1:10" ht="15" customHeight="1" thickBot="1" x14ac:dyDescent="0.25">
      <c r="A35" s="28">
        <v>30</v>
      </c>
      <c r="B35" s="28"/>
      <c r="C35" s="29"/>
      <c r="D35" s="30"/>
      <c r="E35" s="33"/>
      <c r="F35" s="33"/>
      <c r="G35" s="30"/>
      <c r="H35" s="30"/>
      <c r="I35" s="30"/>
      <c r="J35" s="28"/>
    </row>
    <row r="36" spans="1:10" ht="15" customHeight="1" thickBot="1" x14ac:dyDescent="0.25">
      <c r="A36" s="28">
        <v>31</v>
      </c>
      <c r="B36" s="28"/>
      <c r="C36" s="36"/>
      <c r="D36" s="30"/>
      <c r="E36" s="33"/>
      <c r="F36" s="33"/>
      <c r="G36" s="30"/>
      <c r="H36" s="30"/>
      <c r="I36" s="30"/>
      <c r="J36" s="28"/>
    </row>
    <row r="37" spans="1:10" ht="15" customHeight="1" thickBot="1" x14ac:dyDescent="0.25">
      <c r="A37" s="28">
        <v>32</v>
      </c>
      <c r="B37" s="28"/>
      <c r="C37" s="36"/>
      <c r="D37" s="30"/>
      <c r="E37" s="33"/>
      <c r="F37" s="33"/>
      <c r="G37" s="30"/>
      <c r="H37" s="30"/>
      <c r="I37" s="30"/>
      <c r="J37" s="28"/>
    </row>
    <row r="38" spans="1:10" ht="15" customHeight="1" thickBot="1" x14ac:dyDescent="0.25">
      <c r="A38" s="28">
        <v>33</v>
      </c>
      <c r="B38" s="28"/>
      <c r="C38" s="36"/>
      <c r="D38" s="30"/>
      <c r="E38" s="33"/>
      <c r="F38" s="33"/>
      <c r="G38" s="30"/>
      <c r="H38" s="30"/>
      <c r="I38" s="30"/>
      <c r="J38" s="28"/>
    </row>
    <row r="39" spans="1:10" ht="15" customHeight="1" thickBot="1" x14ac:dyDescent="0.25">
      <c r="A39" s="28">
        <v>34</v>
      </c>
      <c r="B39" s="28"/>
      <c r="C39" s="29"/>
      <c r="D39" s="30"/>
      <c r="E39" s="33"/>
      <c r="F39" s="33"/>
      <c r="G39" s="30"/>
      <c r="H39" s="30"/>
      <c r="I39" s="30"/>
      <c r="J39" s="28"/>
    </row>
    <row r="40" spans="1:10" ht="15" customHeight="1" thickBot="1" x14ac:dyDescent="0.25">
      <c r="A40" s="28">
        <v>35</v>
      </c>
      <c r="B40" s="28"/>
      <c r="C40" s="29"/>
      <c r="D40" s="30"/>
      <c r="E40" s="33"/>
      <c r="F40" s="33"/>
      <c r="G40" s="30"/>
      <c r="H40" s="30"/>
      <c r="I40" s="30"/>
      <c r="J40" s="28"/>
    </row>
    <row r="41" spans="1:10" ht="15" customHeight="1" thickBot="1" x14ac:dyDescent="0.25">
      <c r="A41" s="28">
        <v>36</v>
      </c>
      <c r="B41" s="28"/>
      <c r="C41" s="29"/>
      <c r="D41" s="30"/>
      <c r="E41" s="33"/>
      <c r="F41" s="33"/>
      <c r="G41" s="30"/>
      <c r="H41" s="30"/>
      <c r="I41" s="30"/>
      <c r="J41" s="28"/>
    </row>
    <row r="42" spans="1:10" ht="15" customHeight="1" thickBot="1" x14ac:dyDescent="0.25">
      <c r="A42" s="28">
        <v>37</v>
      </c>
      <c r="B42" s="28"/>
      <c r="C42" s="36"/>
      <c r="D42" s="30"/>
      <c r="E42" s="33"/>
      <c r="F42" s="33"/>
      <c r="G42" s="30"/>
      <c r="H42" s="30"/>
      <c r="I42" s="30"/>
      <c r="J42" s="28"/>
    </row>
    <row r="43" spans="1:10" ht="15" customHeight="1" thickBot="1" x14ac:dyDescent="0.25">
      <c r="A43" s="28">
        <v>38</v>
      </c>
      <c r="B43" s="28"/>
      <c r="C43" s="29"/>
      <c r="D43" s="30"/>
      <c r="E43" s="33"/>
      <c r="F43" s="33"/>
      <c r="G43" s="30"/>
      <c r="H43" s="30"/>
      <c r="I43" s="30"/>
      <c r="J43" s="28"/>
    </row>
    <row r="44" spans="1:10" ht="15" customHeight="1" thickBot="1" x14ac:dyDescent="0.25">
      <c r="A44" s="28">
        <v>39</v>
      </c>
      <c r="B44" s="28"/>
      <c r="C44" s="29"/>
      <c r="D44" s="30"/>
      <c r="E44" s="33"/>
      <c r="F44" s="33"/>
      <c r="G44" s="30"/>
      <c r="H44" s="30"/>
      <c r="I44" s="30"/>
      <c r="J44" s="28"/>
    </row>
    <row r="45" spans="1:10" ht="15" customHeight="1" thickBot="1" x14ac:dyDescent="0.25">
      <c r="A45" s="28">
        <v>40</v>
      </c>
      <c r="B45" s="28"/>
      <c r="C45" s="29"/>
      <c r="D45" s="30"/>
      <c r="E45" s="33"/>
      <c r="F45" s="33"/>
      <c r="G45" s="30"/>
      <c r="H45" s="30"/>
      <c r="I45" s="30"/>
      <c r="J45" s="28"/>
    </row>
    <row r="46" spans="1:10" ht="15" customHeight="1" thickBot="1" x14ac:dyDescent="0.25">
      <c r="A46" s="422" t="s">
        <v>56</v>
      </c>
      <c r="B46" s="423"/>
      <c r="C46" s="423"/>
      <c r="D46" s="423"/>
      <c r="E46" s="423"/>
      <c r="F46" s="423"/>
      <c r="G46" s="423"/>
      <c r="H46" s="423"/>
      <c r="I46" s="423"/>
      <c r="J46" s="424"/>
    </row>
    <row r="47" spans="1:10" ht="15" customHeight="1" thickBot="1" x14ac:dyDescent="0.25">
      <c r="A47" s="28">
        <v>1</v>
      </c>
      <c r="B47" s="28"/>
      <c r="D47" s="30"/>
      <c r="E47" s="33"/>
      <c r="F47" s="33"/>
      <c r="G47" s="30"/>
      <c r="H47" s="30"/>
      <c r="I47" s="30"/>
      <c r="J47" s="28"/>
    </row>
    <row r="48" spans="1:10" ht="15" customHeight="1" thickBot="1" x14ac:dyDescent="0.25">
      <c r="A48" s="28">
        <v>2</v>
      </c>
      <c r="B48" s="28"/>
      <c r="C48" s="36"/>
      <c r="D48" s="30"/>
      <c r="E48" s="33"/>
      <c r="F48" s="33"/>
      <c r="G48" s="30"/>
      <c r="H48" s="30"/>
      <c r="I48" s="30"/>
      <c r="J48" s="28"/>
    </row>
    <row r="49" spans="1:10" ht="15" customHeight="1" thickBot="1" x14ac:dyDescent="0.25">
      <c r="A49" s="28">
        <v>3</v>
      </c>
      <c r="B49" s="28"/>
      <c r="C49" s="36"/>
      <c r="D49" s="30"/>
      <c r="E49" s="33"/>
      <c r="F49" s="33"/>
      <c r="G49" s="30"/>
      <c r="H49" s="30"/>
      <c r="I49" s="30"/>
      <c r="J49" s="28"/>
    </row>
    <row r="50" spans="1:10" ht="15" customHeight="1" thickBot="1" x14ac:dyDescent="0.25">
      <c r="A50" s="28">
        <v>4</v>
      </c>
      <c r="B50" s="28"/>
      <c r="C50" s="36"/>
      <c r="D50" s="30"/>
      <c r="E50" s="33"/>
      <c r="F50" s="33"/>
      <c r="G50" s="30"/>
      <c r="H50" s="30"/>
      <c r="I50" s="30"/>
      <c r="J50" s="28"/>
    </row>
  </sheetData>
  <mergeCells count="5">
    <mergeCell ref="A1:J1"/>
    <mergeCell ref="A3:B3"/>
    <mergeCell ref="C3:D3"/>
    <mergeCell ref="H3:I3"/>
    <mergeCell ref="A46:J46"/>
  </mergeCells>
  <pageMargins left="0.7" right="0.7" top="0.75" bottom="0.75" header="0.3" footer="0.3"/>
  <pageSetup scale="8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29"/>
  <sheetViews>
    <sheetView workbookViewId="0"/>
  </sheetViews>
  <sheetFormatPr defaultRowHeight="12.75" x14ac:dyDescent="0.2"/>
  <sheetData>
    <row r="1" spans="1:10" ht="26.25" x14ac:dyDescent="0.5">
      <c r="A1" s="99"/>
      <c r="B1" s="99"/>
      <c r="C1" s="99"/>
      <c r="D1" s="99"/>
      <c r="E1" s="99"/>
      <c r="F1" s="99"/>
      <c r="G1" s="99"/>
      <c r="H1" s="99"/>
      <c r="I1" s="99"/>
      <c r="J1" s="99"/>
    </row>
    <row r="2" spans="1:10" ht="26.25" x14ac:dyDescent="0.5">
      <c r="A2" s="99"/>
      <c r="B2" s="99"/>
      <c r="C2" s="99"/>
      <c r="D2" s="99"/>
      <c r="E2" s="99"/>
      <c r="F2" s="100" t="s">
        <v>99</v>
      </c>
      <c r="G2" s="99"/>
      <c r="H2" s="99"/>
      <c r="I2" s="99"/>
      <c r="J2" s="99"/>
    </row>
    <row r="3" spans="1:10" ht="26.25" x14ac:dyDescent="0.5">
      <c r="A3" s="99"/>
      <c r="B3" s="99"/>
      <c r="C3" s="99"/>
      <c r="D3" s="99"/>
      <c r="E3" s="99"/>
      <c r="F3" s="100" t="s">
        <v>100</v>
      </c>
      <c r="G3" s="99"/>
      <c r="H3" s="99"/>
      <c r="I3" s="99"/>
      <c r="J3" s="99"/>
    </row>
    <row r="4" spans="1:10" ht="48" customHeight="1" x14ac:dyDescent="0.5">
      <c r="A4" s="99"/>
      <c r="B4" s="99"/>
      <c r="C4" s="99"/>
      <c r="D4" s="99"/>
      <c r="E4" s="99"/>
      <c r="F4" s="100" t="s">
        <v>101</v>
      </c>
      <c r="G4" s="99"/>
      <c r="H4" s="99"/>
      <c r="I4" s="99"/>
      <c r="J4" s="99"/>
    </row>
    <row r="5" spans="1:10" ht="26.25" x14ac:dyDescent="0.5">
      <c r="A5" s="99"/>
      <c r="B5" s="99"/>
      <c r="C5" s="99"/>
      <c r="D5" s="99"/>
      <c r="E5" s="99"/>
      <c r="F5" s="99"/>
      <c r="G5" s="99"/>
      <c r="H5" s="99"/>
      <c r="I5" s="99"/>
      <c r="J5" s="99"/>
    </row>
    <row r="6" spans="1:10" ht="26.25" x14ac:dyDescent="0.5">
      <c r="A6" s="99" t="s">
        <v>102</v>
      </c>
      <c r="B6" s="99"/>
      <c r="C6" s="99"/>
      <c r="D6" s="99"/>
      <c r="E6" s="99"/>
      <c r="F6" s="99" t="s">
        <v>121</v>
      </c>
      <c r="G6" s="99"/>
      <c r="H6" s="99"/>
      <c r="I6" s="99"/>
      <c r="J6" s="99"/>
    </row>
    <row r="7" spans="1:10" ht="26.25" x14ac:dyDescent="0.5">
      <c r="A7" s="99" t="s">
        <v>103</v>
      </c>
      <c r="B7" s="99"/>
      <c r="C7" s="99"/>
      <c r="D7" s="99"/>
      <c r="E7" s="99"/>
      <c r="F7" s="99" t="s">
        <v>122</v>
      </c>
      <c r="G7" s="99"/>
      <c r="H7" s="99"/>
      <c r="I7" s="99"/>
      <c r="J7" s="99"/>
    </row>
    <row r="8" spans="1:10" ht="26.25" x14ac:dyDescent="0.5">
      <c r="A8" s="99" t="s">
        <v>104</v>
      </c>
      <c r="B8" s="99"/>
      <c r="C8" s="99"/>
      <c r="D8" s="99"/>
      <c r="E8" s="99"/>
      <c r="F8" s="99" t="s">
        <v>123</v>
      </c>
      <c r="G8" s="99"/>
      <c r="H8" s="99"/>
      <c r="I8" s="99"/>
      <c r="J8" s="99"/>
    </row>
    <row r="9" spans="1:10" ht="26.25" x14ac:dyDescent="0.5">
      <c r="A9" s="99" t="s">
        <v>105</v>
      </c>
      <c r="B9" s="99"/>
      <c r="C9" s="99"/>
      <c r="D9" s="99"/>
      <c r="E9" s="99"/>
      <c r="F9" s="99" t="s">
        <v>124</v>
      </c>
      <c r="G9" s="99"/>
      <c r="H9" s="99"/>
      <c r="I9" s="99"/>
      <c r="J9" s="99"/>
    </row>
    <row r="10" spans="1:10" ht="26.25" x14ac:dyDescent="0.5">
      <c r="A10" s="99" t="s">
        <v>106</v>
      </c>
      <c r="B10" s="99"/>
      <c r="C10" s="99"/>
      <c r="D10" s="99"/>
      <c r="E10" s="99"/>
      <c r="F10" s="99" t="s">
        <v>125</v>
      </c>
      <c r="G10" s="99"/>
      <c r="H10" s="99"/>
      <c r="I10" s="99"/>
      <c r="J10" s="99"/>
    </row>
    <row r="11" spans="1:10" ht="26.25" x14ac:dyDescent="0.5">
      <c r="A11" s="99" t="s">
        <v>107</v>
      </c>
      <c r="B11" s="99"/>
      <c r="C11" s="99"/>
      <c r="D11" s="99"/>
      <c r="E11" s="99"/>
      <c r="F11" s="99" t="s">
        <v>126</v>
      </c>
      <c r="G11" s="99"/>
      <c r="H11" s="99"/>
      <c r="I11" s="99"/>
      <c r="J11" s="99"/>
    </row>
    <row r="12" spans="1:10" ht="26.25" x14ac:dyDescent="0.5">
      <c r="A12" s="99" t="s">
        <v>108</v>
      </c>
      <c r="B12" s="99"/>
      <c r="C12" s="99"/>
      <c r="D12" s="99"/>
      <c r="E12" s="99"/>
      <c r="F12" s="99" t="s">
        <v>127</v>
      </c>
      <c r="G12" s="99"/>
      <c r="H12" s="99"/>
      <c r="I12" s="99"/>
      <c r="J12" s="99"/>
    </row>
    <row r="13" spans="1:10" ht="26.25" x14ac:dyDescent="0.5">
      <c r="A13" s="99" t="s">
        <v>109</v>
      </c>
      <c r="B13" s="99"/>
      <c r="C13" s="99"/>
      <c r="D13" s="99"/>
      <c r="E13" s="99"/>
      <c r="F13" s="99" t="s">
        <v>128</v>
      </c>
      <c r="G13" s="99"/>
      <c r="H13" s="99"/>
      <c r="I13" s="99"/>
      <c r="J13" s="99"/>
    </row>
    <row r="14" spans="1:10" ht="26.25" x14ac:dyDescent="0.5">
      <c r="A14" s="99" t="s">
        <v>110</v>
      </c>
      <c r="B14" s="99"/>
      <c r="C14" s="99"/>
      <c r="D14" s="99"/>
      <c r="E14" s="99"/>
      <c r="F14" s="99" t="s">
        <v>129</v>
      </c>
      <c r="G14" s="99"/>
      <c r="H14" s="99"/>
      <c r="I14" s="99"/>
      <c r="J14" s="99"/>
    </row>
    <row r="15" spans="1:10" ht="26.25" x14ac:dyDescent="0.5">
      <c r="A15" s="99" t="s">
        <v>111</v>
      </c>
      <c r="B15" s="99"/>
      <c r="C15" s="99"/>
      <c r="D15" s="99"/>
      <c r="E15" s="99"/>
      <c r="F15" s="99" t="s">
        <v>130</v>
      </c>
      <c r="G15" s="99"/>
      <c r="H15" s="99"/>
      <c r="I15" s="99"/>
      <c r="J15" s="99"/>
    </row>
    <row r="16" spans="1:10" ht="26.25" x14ac:dyDescent="0.5">
      <c r="A16" s="99" t="s">
        <v>112</v>
      </c>
      <c r="B16" s="99"/>
      <c r="C16" s="99"/>
      <c r="D16" s="99"/>
      <c r="E16" s="99"/>
      <c r="F16" s="99" t="s">
        <v>131</v>
      </c>
      <c r="G16" s="99"/>
      <c r="H16" s="99"/>
      <c r="I16" s="99"/>
      <c r="J16" s="99"/>
    </row>
    <row r="17" spans="1:10" ht="26.25" x14ac:dyDescent="0.5">
      <c r="A17" s="99" t="s">
        <v>113</v>
      </c>
      <c r="B17" s="99"/>
      <c r="C17" s="99"/>
      <c r="D17" s="99"/>
      <c r="E17" s="99"/>
      <c r="F17" s="99" t="s">
        <v>132</v>
      </c>
      <c r="G17" s="99"/>
      <c r="H17" s="99"/>
      <c r="I17" s="99"/>
      <c r="J17" s="99"/>
    </row>
    <row r="18" spans="1:10" ht="26.25" x14ac:dyDescent="0.5">
      <c r="A18" s="99" t="s">
        <v>114</v>
      </c>
      <c r="B18" s="99"/>
      <c r="C18" s="99"/>
      <c r="D18" s="99"/>
      <c r="E18" s="99"/>
      <c r="F18" s="99" t="s">
        <v>133</v>
      </c>
      <c r="G18" s="99"/>
      <c r="H18" s="99"/>
      <c r="I18" s="99"/>
      <c r="J18" s="99"/>
    </row>
    <row r="19" spans="1:10" ht="26.25" x14ac:dyDescent="0.5">
      <c r="A19" s="99" t="s">
        <v>115</v>
      </c>
      <c r="B19" s="99"/>
      <c r="C19" s="99"/>
      <c r="D19" s="99"/>
      <c r="E19" s="99"/>
      <c r="F19" s="99" t="s">
        <v>134</v>
      </c>
      <c r="G19" s="99"/>
      <c r="H19" s="99"/>
      <c r="I19" s="99"/>
      <c r="J19" s="99"/>
    </row>
    <row r="20" spans="1:10" ht="26.25" x14ac:dyDescent="0.5">
      <c r="A20" s="99" t="s">
        <v>116</v>
      </c>
      <c r="B20" s="99"/>
      <c r="C20" s="99"/>
      <c r="D20" s="99"/>
      <c r="E20" s="99"/>
      <c r="F20" s="99" t="s">
        <v>135</v>
      </c>
      <c r="G20" s="99"/>
      <c r="H20" s="99"/>
      <c r="I20" s="99"/>
      <c r="J20" s="99"/>
    </row>
    <row r="21" spans="1:10" ht="26.25" x14ac:dyDescent="0.5">
      <c r="A21" s="99" t="s">
        <v>117</v>
      </c>
      <c r="B21" s="99"/>
      <c r="C21" s="99"/>
      <c r="D21" s="99"/>
      <c r="E21" s="99"/>
      <c r="F21" s="99" t="s">
        <v>136</v>
      </c>
      <c r="G21" s="99"/>
      <c r="H21" s="99"/>
      <c r="I21" s="99"/>
      <c r="J21" s="99"/>
    </row>
    <row r="22" spans="1:10" ht="26.25" x14ac:dyDescent="0.5">
      <c r="A22" s="99" t="s">
        <v>141</v>
      </c>
      <c r="B22" s="99"/>
      <c r="C22" s="99"/>
      <c r="D22" s="99"/>
      <c r="E22" s="99"/>
      <c r="F22" s="99" t="s">
        <v>137</v>
      </c>
      <c r="G22" s="99"/>
      <c r="H22" s="99"/>
      <c r="I22" s="99"/>
      <c r="J22" s="99"/>
    </row>
    <row r="23" spans="1:10" ht="26.25" x14ac:dyDescent="0.5">
      <c r="A23" s="99" t="s">
        <v>118</v>
      </c>
      <c r="B23" s="99"/>
      <c r="C23" s="99"/>
      <c r="D23" s="99"/>
      <c r="E23" s="99"/>
      <c r="F23" s="99" t="s">
        <v>138</v>
      </c>
      <c r="G23" s="99"/>
      <c r="H23" s="99"/>
      <c r="I23" s="99"/>
      <c r="J23" s="99"/>
    </row>
    <row r="24" spans="1:10" ht="26.25" x14ac:dyDescent="0.5">
      <c r="A24" s="99" t="s">
        <v>119</v>
      </c>
      <c r="B24" s="99"/>
      <c r="C24" s="99"/>
      <c r="D24" s="99"/>
      <c r="E24" s="99"/>
      <c r="F24" s="99" t="s">
        <v>139</v>
      </c>
      <c r="G24" s="99"/>
      <c r="H24" s="99"/>
      <c r="I24" s="99"/>
      <c r="J24" s="99"/>
    </row>
    <row r="25" spans="1:10" s="98" customFormat="1" ht="26.25" x14ac:dyDescent="0.5">
      <c r="A25" s="99" t="s">
        <v>120</v>
      </c>
      <c r="B25" s="99"/>
      <c r="C25" s="99"/>
      <c r="D25" s="99"/>
      <c r="E25" s="99"/>
      <c r="F25" s="99" t="s">
        <v>140</v>
      </c>
      <c r="G25" s="99"/>
      <c r="H25" s="99"/>
      <c r="I25" s="99"/>
      <c r="J25" s="99"/>
    </row>
    <row r="26" spans="1:10" x14ac:dyDescent="0.2">
      <c r="A26" s="1" t="s">
        <v>44</v>
      </c>
    </row>
    <row r="27" spans="1:10" x14ac:dyDescent="0.2">
      <c r="A27" s="1" t="s">
        <v>44</v>
      </c>
    </row>
    <row r="28" spans="1:10" x14ac:dyDescent="0.2">
      <c r="A28" s="1" t="s">
        <v>44</v>
      </c>
    </row>
    <row r="29" spans="1:10" x14ac:dyDescent="0.2">
      <c r="A29" s="1" t="s">
        <v>44</v>
      </c>
    </row>
  </sheetData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9"/>
  <sheetViews>
    <sheetView topLeftCell="A9" zoomScale="90" zoomScaleNormal="90" workbookViewId="0">
      <selection activeCell="C20" sqref="C20"/>
    </sheetView>
  </sheetViews>
  <sheetFormatPr defaultRowHeight="12.75" x14ac:dyDescent="0.2"/>
  <cols>
    <col min="1" max="1" width="13.42578125" customWidth="1"/>
    <col min="2" max="2" width="12.140625" customWidth="1"/>
    <col min="3" max="3" width="40.5703125" customWidth="1"/>
    <col min="4" max="5" width="13.42578125" customWidth="1"/>
    <col min="6" max="6" width="11.85546875" customWidth="1"/>
    <col min="7" max="7" width="19" customWidth="1"/>
    <col min="8" max="10" width="13.42578125" customWidth="1"/>
    <col min="11" max="12" width="13.42578125" style="4" customWidth="1"/>
    <col min="13" max="13" width="14.7109375" customWidth="1"/>
    <col min="14" max="14" width="13.42578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5" ht="21" customHeight="1" x14ac:dyDescent="0.3">
      <c r="A1" s="385" t="s">
        <v>74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233"/>
      <c r="M1" s="202"/>
      <c r="N1" s="202"/>
      <c r="O1" s="202"/>
    </row>
    <row r="2" spans="1:15" ht="18" x14ac:dyDescent="0.2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3"/>
      <c r="L2" s="203"/>
      <c r="M2" s="202"/>
      <c r="N2" s="202"/>
      <c r="O2" s="202"/>
    </row>
    <row r="3" spans="1:15" ht="18.75" thickBot="1" x14ac:dyDescent="0.3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</row>
    <row r="4" spans="1:15" ht="24" customHeight="1" thickBot="1" x14ac:dyDescent="0.35">
      <c r="A4" s="146" t="s">
        <v>13</v>
      </c>
      <c r="B4" s="147"/>
      <c r="C4" s="386">
        <v>44947</v>
      </c>
      <c r="D4" s="387"/>
      <c r="E4" s="189"/>
      <c r="F4" s="189"/>
      <c r="G4" s="146" t="s">
        <v>288</v>
      </c>
      <c r="H4" s="296" t="s">
        <v>553</v>
      </c>
      <c r="I4" s="190"/>
      <c r="J4" s="191"/>
      <c r="K4" s="192"/>
      <c r="L4" s="192"/>
      <c r="M4" s="192"/>
      <c r="N4" s="192"/>
      <c r="O4" s="202"/>
    </row>
    <row r="5" spans="1:15" ht="31.5" customHeight="1" thickBot="1" x14ac:dyDescent="0.3">
      <c r="A5" s="192"/>
      <c r="B5" s="192"/>
      <c r="C5" s="192"/>
      <c r="D5" s="192"/>
      <c r="E5" s="192"/>
      <c r="F5" s="192"/>
      <c r="G5" s="192"/>
      <c r="H5" s="192"/>
      <c r="I5" s="192"/>
      <c r="J5" s="193"/>
      <c r="K5" s="192"/>
      <c r="L5" s="192"/>
      <c r="M5" s="192"/>
      <c r="N5" s="153" t="s">
        <v>84</v>
      </c>
      <c r="O5" s="202"/>
    </row>
    <row r="6" spans="1:15" ht="36.75" thickBot="1" x14ac:dyDescent="0.3">
      <c r="A6" s="153" t="s">
        <v>53</v>
      </c>
      <c r="B6" s="153" t="s">
        <v>76</v>
      </c>
      <c r="C6" s="154" t="s">
        <v>1</v>
      </c>
      <c r="D6" s="153" t="s">
        <v>54</v>
      </c>
      <c r="E6" s="153" t="s">
        <v>17</v>
      </c>
      <c r="F6" s="153" t="s">
        <v>55</v>
      </c>
      <c r="G6" s="153" t="s">
        <v>19</v>
      </c>
      <c r="H6" s="155" t="s">
        <v>20</v>
      </c>
      <c r="I6" s="153" t="s">
        <v>85</v>
      </c>
      <c r="J6" s="153" t="s">
        <v>0</v>
      </c>
      <c r="K6" s="153" t="s">
        <v>27</v>
      </c>
      <c r="L6" s="153" t="s">
        <v>62</v>
      </c>
      <c r="M6" s="153" t="s">
        <v>78</v>
      </c>
      <c r="N6" s="153">
        <f>SUM(A7:A39)/30</f>
        <v>33</v>
      </c>
      <c r="O6" s="202"/>
    </row>
    <row r="7" spans="1:15" ht="21" thickBot="1" x14ac:dyDescent="0.3">
      <c r="A7" s="156">
        <v>60</v>
      </c>
      <c r="B7" s="156"/>
      <c r="C7" s="157" t="s">
        <v>566</v>
      </c>
      <c r="D7" s="156">
        <v>3</v>
      </c>
      <c r="E7" s="355">
        <v>5.9</v>
      </c>
      <c r="F7" s="158"/>
      <c r="G7" s="159">
        <v>12.91</v>
      </c>
      <c r="H7" s="159">
        <f t="shared" ref="H7:H25" si="0">F7*0.5</f>
        <v>0</v>
      </c>
      <c r="I7" s="159">
        <f t="shared" ref="I7:I25" si="1">G7-H7</f>
        <v>12.91</v>
      </c>
      <c r="J7" s="156">
        <v>1</v>
      </c>
      <c r="K7" s="161">
        <v>100</v>
      </c>
      <c r="L7" s="161">
        <v>4</v>
      </c>
      <c r="M7" s="166">
        <f>IF(N6&lt;8,N6*20*1,IF(N6&lt;15,N6*20*0.7,IF(N6&lt;22,N6*20*0.55,IF(N6&lt;29,N6*20*0.45,IF(N6&lt;36,N6*20*0.4,IF(N6&lt;43,N6*20*0.38))))))</f>
        <v>264</v>
      </c>
      <c r="N7" s="163">
        <f>N6*5</f>
        <v>165</v>
      </c>
      <c r="O7" s="202"/>
    </row>
    <row r="8" spans="1:15" ht="18.75" thickBot="1" x14ac:dyDescent="0.3">
      <c r="A8" s="156">
        <v>60</v>
      </c>
      <c r="B8" s="156"/>
      <c r="C8" s="157" t="s">
        <v>561</v>
      </c>
      <c r="D8" s="156">
        <v>3</v>
      </c>
      <c r="E8" s="167">
        <v>4.26</v>
      </c>
      <c r="F8" s="158"/>
      <c r="G8" s="159">
        <v>11.32</v>
      </c>
      <c r="H8" s="159">
        <f t="shared" si="0"/>
        <v>0</v>
      </c>
      <c r="I8" s="159">
        <f t="shared" si="1"/>
        <v>11.32</v>
      </c>
      <c r="J8" s="156">
        <v>2</v>
      </c>
      <c r="K8" s="161">
        <v>99</v>
      </c>
      <c r="L8" s="161"/>
      <c r="M8" s="166">
        <f>IF(N6&lt;8, N6*20*0, IF(N6&lt;15,N6*20*0.3, IF(N6&lt;22, N6*20*0.3, IF(N6 &lt;29, N6*20*0.27, IF(N6&lt;36,N6*20*0.25,IF(N6&lt;43,N6*20*0.22))))))</f>
        <v>165</v>
      </c>
      <c r="N8" s="163"/>
      <c r="O8" s="202"/>
    </row>
    <row r="9" spans="1:15" ht="18.75" thickBot="1" x14ac:dyDescent="0.3">
      <c r="A9" s="156">
        <v>60</v>
      </c>
      <c r="B9" s="156"/>
      <c r="C9" s="157" t="s">
        <v>481</v>
      </c>
      <c r="D9" s="158">
        <v>3</v>
      </c>
      <c r="E9" s="156">
        <v>5.56</v>
      </c>
      <c r="F9" s="158"/>
      <c r="G9" s="159">
        <v>10.17</v>
      </c>
      <c r="H9" s="159">
        <f t="shared" si="0"/>
        <v>0</v>
      </c>
      <c r="I9" s="159">
        <f t="shared" si="1"/>
        <v>10.17</v>
      </c>
      <c r="J9" s="156">
        <v>3</v>
      </c>
      <c r="K9" s="161">
        <v>98</v>
      </c>
      <c r="L9" s="161"/>
      <c r="M9" s="166">
        <f>IF(N6&lt;8, N6*20*0, IF(N6&lt;15,N6*20*0, IF(N6&lt;22, N6*20*0.15, IF(N6 &lt;29, N6*20*0.17, IF(N6&lt;36,N6*20*0.14,IF(N6&lt;43,N6*20*0.13))))))</f>
        <v>92.4</v>
      </c>
      <c r="N9" s="171"/>
      <c r="O9" s="202"/>
    </row>
    <row r="10" spans="1:15" ht="18.75" thickBot="1" x14ac:dyDescent="0.3">
      <c r="A10" s="156">
        <v>60</v>
      </c>
      <c r="B10" s="156"/>
      <c r="C10" s="157" t="s">
        <v>558</v>
      </c>
      <c r="D10" s="158">
        <v>3</v>
      </c>
      <c r="E10" s="167"/>
      <c r="F10" s="158"/>
      <c r="G10" s="159">
        <v>10.1</v>
      </c>
      <c r="H10" s="159">
        <f t="shared" si="0"/>
        <v>0</v>
      </c>
      <c r="I10" s="159">
        <f t="shared" si="1"/>
        <v>10.1</v>
      </c>
      <c r="J10" s="156">
        <v>4</v>
      </c>
      <c r="K10" s="161">
        <v>97</v>
      </c>
      <c r="L10" s="161"/>
      <c r="M10" s="166">
        <f>IF(N6&lt;8, N6*20*0, IF(N6&lt;15,N6*20*0, IF(N6&lt;22, N6*20*0, IF(N6 &lt;29, N6*20*0.11, IF(N6&lt;36,N6*20*0.12,IF(N6&lt;43,N6*20*0.11))))))</f>
        <v>79.2</v>
      </c>
      <c r="N10" s="162"/>
      <c r="O10" s="202"/>
    </row>
    <row r="11" spans="1:15" ht="18.75" thickBot="1" x14ac:dyDescent="0.3">
      <c r="A11" s="156">
        <v>60</v>
      </c>
      <c r="B11" s="156"/>
      <c r="C11" s="157" t="s">
        <v>475</v>
      </c>
      <c r="D11" s="158">
        <v>3</v>
      </c>
      <c r="E11" s="167"/>
      <c r="F11" s="158"/>
      <c r="G11" s="159">
        <v>9.36</v>
      </c>
      <c r="H11" s="159">
        <f t="shared" si="0"/>
        <v>0</v>
      </c>
      <c r="I11" s="159">
        <f t="shared" si="1"/>
        <v>9.36</v>
      </c>
      <c r="J11" s="156">
        <v>5</v>
      </c>
      <c r="K11" s="161">
        <v>96</v>
      </c>
      <c r="L11" s="161"/>
      <c r="M11" s="166">
        <f>IF(N6&lt;8, N6*20*0, IF(N6&lt;15,N6*20*0, IF(N6&lt;22, N6*20*0, IF(N6 &lt;29, N6*20*0.11, IF(N6&lt;36,N6*20*0.09,IF(N6&lt;43,N6*20*0.07))))))</f>
        <v>59.4</v>
      </c>
      <c r="N11" s="169"/>
      <c r="O11" s="202"/>
    </row>
    <row r="12" spans="1:15" ht="18.75" thickBot="1" x14ac:dyDescent="0.3">
      <c r="A12" s="156">
        <v>30</v>
      </c>
      <c r="B12" s="156"/>
      <c r="C12" s="157" t="s">
        <v>311</v>
      </c>
      <c r="D12" s="158">
        <v>3</v>
      </c>
      <c r="E12" s="167">
        <v>4.7300000000000004</v>
      </c>
      <c r="F12" s="158"/>
      <c r="G12" s="159">
        <v>9.0299999999999994</v>
      </c>
      <c r="H12" s="159">
        <f t="shared" si="0"/>
        <v>0</v>
      </c>
      <c r="I12" s="159">
        <f t="shared" si="1"/>
        <v>9.0299999999999994</v>
      </c>
      <c r="J12" s="156"/>
      <c r="K12" s="161">
        <v>95</v>
      </c>
      <c r="L12" s="161"/>
      <c r="M12" s="225"/>
      <c r="N12" s="162"/>
      <c r="O12" s="202"/>
    </row>
    <row r="13" spans="1:15" ht="18.75" thickBot="1" x14ac:dyDescent="0.3">
      <c r="A13" s="156">
        <v>60</v>
      </c>
      <c r="B13" s="156"/>
      <c r="C13" s="157" t="s">
        <v>474</v>
      </c>
      <c r="D13" s="158">
        <v>3</v>
      </c>
      <c r="E13" s="156"/>
      <c r="F13" s="158"/>
      <c r="G13" s="159">
        <v>8.91</v>
      </c>
      <c r="H13" s="159">
        <f t="shared" si="0"/>
        <v>0</v>
      </c>
      <c r="I13" s="159">
        <f t="shared" si="1"/>
        <v>8.91</v>
      </c>
      <c r="J13" s="156"/>
      <c r="K13" s="161">
        <v>94</v>
      </c>
      <c r="L13" s="161"/>
      <c r="M13" s="201"/>
      <c r="N13" s="171"/>
      <c r="O13" s="202"/>
    </row>
    <row r="14" spans="1:15" ht="18.75" thickBot="1" x14ac:dyDescent="0.3">
      <c r="A14" s="156">
        <v>60</v>
      </c>
      <c r="B14" s="156"/>
      <c r="C14" s="157" t="s">
        <v>488</v>
      </c>
      <c r="D14" s="158">
        <v>3</v>
      </c>
      <c r="E14" s="199"/>
      <c r="F14" s="158"/>
      <c r="G14" s="159">
        <v>8.34</v>
      </c>
      <c r="H14" s="159">
        <f t="shared" si="0"/>
        <v>0</v>
      </c>
      <c r="I14" s="159">
        <f t="shared" si="1"/>
        <v>8.34</v>
      </c>
      <c r="J14" s="156"/>
      <c r="K14" s="161">
        <v>93</v>
      </c>
      <c r="L14" s="161"/>
      <c r="M14" s="225"/>
      <c r="N14" s="162"/>
      <c r="O14" s="202"/>
    </row>
    <row r="15" spans="1:15" ht="18.75" thickBot="1" x14ac:dyDescent="0.3">
      <c r="A15" s="156">
        <v>60</v>
      </c>
      <c r="B15" s="156"/>
      <c r="C15" s="157" t="s">
        <v>510</v>
      </c>
      <c r="D15" s="158">
        <v>3</v>
      </c>
      <c r="E15" s="156"/>
      <c r="F15" s="158"/>
      <c r="G15" s="159">
        <v>8.2200000000000006</v>
      </c>
      <c r="H15" s="159">
        <f t="shared" si="0"/>
        <v>0</v>
      </c>
      <c r="I15" s="159">
        <f t="shared" si="1"/>
        <v>8.2200000000000006</v>
      </c>
      <c r="J15" s="156"/>
      <c r="K15" s="161">
        <v>92</v>
      </c>
      <c r="L15" s="161"/>
      <c r="M15" s="201"/>
      <c r="N15" s="171"/>
      <c r="O15" s="202"/>
    </row>
    <row r="16" spans="1:15" ht="18.75" thickBot="1" x14ac:dyDescent="0.3">
      <c r="A16" s="156">
        <v>60</v>
      </c>
      <c r="B16" s="226"/>
      <c r="C16" s="157" t="s">
        <v>505</v>
      </c>
      <c r="D16" s="158">
        <v>3</v>
      </c>
      <c r="E16" s="159">
        <v>4.09</v>
      </c>
      <c r="F16" s="158"/>
      <c r="G16" s="159">
        <v>8.06</v>
      </c>
      <c r="H16" s="159">
        <f t="shared" si="0"/>
        <v>0</v>
      </c>
      <c r="I16" s="159">
        <f t="shared" si="1"/>
        <v>8.06</v>
      </c>
      <c r="J16" s="156"/>
      <c r="K16" s="161">
        <v>91</v>
      </c>
      <c r="L16" s="161"/>
      <c r="M16" s="162"/>
      <c r="N16" s="227"/>
      <c r="O16" s="202"/>
    </row>
    <row r="17" spans="1:15" ht="18.75" thickBot="1" x14ac:dyDescent="0.3">
      <c r="A17" s="156">
        <v>30</v>
      </c>
      <c r="B17" s="156"/>
      <c r="C17" s="157" t="s">
        <v>507</v>
      </c>
      <c r="D17" s="156">
        <v>3</v>
      </c>
      <c r="E17" s="167"/>
      <c r="F17" s="158"/>
      <c r="G17" s="159">
        <v>7.77</v>
      </c>
      <c r="H17" s="159">
        <f t="shared" si="0"/>
        <v>0</v>
      </c>
      <c r="I17" s="159">
        <f t="shared" si="1"/>
        <v>7.77</v>
      </c>
      <c r="J17" s="170"/>
      <c r="K17" s="161">
        <v>90</v>
      </c>
      <c r="L17" s="161"/>
      <c r="M17" s="225"/>
      <c r="N17" s="162"/>
      <c r="O17" s="202"/>
    </row>
    <row r="18" spans="1:15" ht="18.75" thickBot="1" x14ac:dyDescent="0.3">
      <c r="A18" s="156">
        <v>60</v>
      </c>
      <c r="B18" s="156"/>
      <c r="C18" s="157" t="s">
        <v>496</v>
      </c>
      <c r="D18" s="158">
        <v>3</v>
      </c>
      <c r="E18" s="167"/>
      <c r="F18" s="158"/>
      <c r="G18" s="159">
        <v>7.13</v>
      </c>
      <c r="H18" s="159">
        <f t="shared" si="0"/>
        <v>0</v>
      </c>
      <c r="I18" s="159">
        <f t="shared" si="1"/>
        <v>7.13</v>
      </c>
      <c r="J18" s="156"/>
      <c r="K18" s="161">
        <v>89</v>
      </c>
      <c r="L18" s="161"/>
      <c r="M18" s="201"/>
      <c r="N18" s="171"/>
      <c r="O18" s="202"/>
    </row>
    <row r="19" spans="1:15" ht="18.75" thickBot="1" x14ac:dyDescent="0.3">
      <c r="A19" s="156">
        <v>60</v>
      </c>
      <c r="B19" s="156"/>
      <c r="C19" s="157" t="s">
        <v>567</v>
      </c>
      <c r="D19" s="158">
        <v>3</v>
      </c>
      <c r="E19" s="167"/>
      <c r="F19" s="158"/>
      <c r="G19" s="159">
        <v>6.87</v>
      </c>
      <c r="H19" s="159">
        <f t="shared" si="0"/>
        <v>0</v>
      </c>
      <c r="I19" s="159">
        <f t="shared" si="1"/>
        <v>6.87</v>
      </c>
      <c r="J19" s="156"/>
      <c r="K19" s="161">
        <v>88</v>
      </c>
      <c r="L19" s="161"/>
      <c r="M19" s="201"/>
      <c r="N19" s="171"/>
      <c r="O19" s="202"/>
    </row>
    <row r="20" spans="1:15" ht="18.75" thickBot="1" x14ac:dyDescent="0.3">
      <c r="A20" s="156">
        <v>60</v>
      </c>
      <c r="B20" s="156"/>
      <c r="C20" s="157" t="s">
        <v>559</v>
      </c>
      <c r="D20" s="158">
        <v>3</v>
      </c>
      <c r="E20" s="231"/>
      <c r="F20" s="158"/>
      <c r="G20" s="159">
        <v>6.44</v>
      </c>
      <c r="H20" s="159">
        <f t="shared" si="0"/>
        <v>0</v>
      </c>
      <c r="I20" s="159">
        <f t="shared" si="1"/>
        <v>6.44</v>
      </c>
      <c r="J20" s="156"/>
      <c r="K20" s="161">
        <v>87</v>
      </c>
      <c r="L20" s="161"/>
      <c r="M20" s="162"/>
      <c r="N20" s="228"/>
      <c r="O20" s="202"/>
    </row>
    <row r="21" spans="1:15" ht="18.75" thickBot="1" x14ac:dyDescent="0.3">
      <c r="A21" s="156">
        <v>30</v>
      </c>
      <c r="B21" s="156"/>
      <c r="C21" s="157" t="s">
        <v>448</v>
      </c>
      <c r="D21" s="158">
        <v>3</v>
      </c>
      <c r="E21" s="167"/>
      <c r="F21" s="158"/>
      <c r="G21" s="159">
        <v>6.37</v>
      </c>
      <c r="H21" s="159">
        <f t="shared" si="0"/>
        <v>0</v>
      </c>
      <c r="I21" s="159">
        <f t="shared" si="1"/>
        <v>6.37</v>
      </c>
      <c r="J21" s="170"/>
      <c r="K21" s="161">
        <v>86</v>
      </c>
      <c r="L21" s="161"/>
      <c r="M21" s="201"/>
      <c r="N21" s="171"/>
      <c r="O21" s="202"/>
    </row>
    <row r="22" spans="1:15" ht="18.75" thickBot="1" x14ac:dyDescent="0.3">
      <c r="A22" s="156">
        <v>60</v>
      </c>
      <c r="B22" s="156"/>
      <c r="C22" s="157" t="s">
        <v>562</v>
      </c>
      <c r="D22" s="156">
        <v>3</v>
      </c>
      <c r="E22" s="167"/>
      <c r="F22" s="158"/>
      <c r="G22" s="159">
        <v>6.28</v>
      </c>
      <c r="H22" s="159">
        <f t="shared" si="0"/>
        <v>0</v>
      </c>
      <c r="I22" s="159">
        <f t="shared" si="1"/>
        <v>6.28</v>
      </c>
      <c r="J22" s="156"/>
      <c r="K22" s="161">
        <v>85</v>
      </c>
      <c r="L22" s="161"/>
      <c r="M22" s="201"/>
      <c r="N22" s="171"/>
      <c r="O22" s="202"/>
    </row>
    <row r="23" spans="1:15" ht="18.75" thickBot="1" x14ac:dyDescent="0.3">
      <c r="A23" s="156">
        <v>30</v>
      </c>
      <c r="B23" s="156"/>
      <c r="C23" s="157" t="s">
        <v>560</v>
      </c>
      <c r="D23" s="158">
        <v>3</v>
      </c>
      <c r="E23" s="167"/>
      <c r="F23" s="158"/>
      <c r="G23" s="159">
        <v>6.25</v>
      </c>
      <c r="H23" s="159">
        <f t="shared" si="0"/>
        <v>0</v>
      </c>
      <c r="I23" s="159">
        <f t="shared" si="1"/>
        <v>6.25</v>
      </c>
      <c r="J23" s="156"/>
      <c r="K23" s="161">
        <v>84</v>
      </c>
      <c r="L23" s="161"/>
      <c r="M23" s="201"/>
      <c r="N23" s="171"/>
      <c r="O23" s="202"/>
    </row>
    <row r="24" spans="1:15" ht="18.75" thickBot="1" x14ac:dyDescent="0.3">
      <c r="A24" s="156">
        <v>60</v>
      </c>
      <c r="B24" s="156"/>
      <c r="C24" s="157" t="s">
        <v>557</v>
      </c>
      <c r="D24" s="158">
        <v>2</v>
      </c>
      <c r="E24" s="156"/>
      <c r="F24" s="158"/>
      <c r="G24" s="159">
        <v>3.69</v>
      </c>
      <c r="H24" s="159">
        <f t="shared" si="0"/>
        <v>0</v>
      </c>
      <c r="I24" s="159">
        <f t="shared" si="1"/>
        <v>3.69</v>
      </c>
      <c r="J24" s="156"/>
      <c r="K24" s="161">
        <v>83</v>
      </c>
      <c r="L24" s="161"/>
      <c r="M24" s="201"/>
      <c r="N24" s="171"/>
      <c r="O24" s="202"/>
    </row>
    <row r="25" spans="1:15" ht="18.75" thickBot="1" x14ac:dyDescent="0.3">
      <c r="A25" s="156">
        <v>30</v>
      </c>
      <c r="B25" s="168"/>
      <c r="C25" s="229" t="s">
        <v>499</v>
      </c>
      <c r="D25" s="158">
        <v>1</v>
      </c>
      <c r="E25" s="167"/>
      <c r="F25" s="158"/>
      <c r="G25" s="159">
        <v>2.3199999999999998</v>
      </c>
      <c r="H25" s="159">
        <f t="shared" si="0"/>
        <v>0</v>
      </c>
      <c r="I25" s="159">
        <f t="shared" si="1"/>
        <v>2.3199999999999998</v>
      </c>
      <c r="J25" s="156"/>
      <c r="K25" s="161">
        <v>82</v>
      </c>
      <c r="L25" s="161"/>
      <c r="M25" s="201"/>
      <c r="N25" s="171"/>
      <c r="O25" s="202"/>
    </row>
    <row r="26" spans="1:15" ht="18.75" thickBot="1" x14ac:dyDescent="0.3">
      <c r="A26" s="156"/>
      <c r="B26" s="156"/>
      <c r="C26" s="157"/>
      <c r="D26" s="158"/>
      <c r="E26" s="167"/>
      <c r="F26" s="158"/>
      <c r="G26" s="159"/>
      <c r="H26" s="159"/>
      <c r="I26" s="159"/>
      <c r="J26" s="156"/>
      <c r="K26" s="161"/>
      <c r="L26" s="161"/>
      <c r="M26" s="201"/>
      <c r="N26" s="171"/>
      <c r="O26" s="202"/>
    </row>
    <row r="27" spans="1:15" ht="18" x14ac:dyDescent="0.25">
      <c r="A27" s="226"/>
      <c r="B27" s="226"/>
      <c r="C27" s="239"/>
      <c r="D27" s="240"/>
      <c r="E27" s="356"/>
      <c r="F27" s="240"/>
      <c r="G27" s="241"/>
      <c r="H27" s="241"/>
      <c r="I27" s="241"/>
      <c r="J27" s="226"/>
      <c r="K27" s="192"/>
      <c r="L27" s="192"/>
      <c r="M27" s="357"/>
      <c r="N27" s="358"/>
      <c r="O27" s="202"/>
    </row>
    <row r="28" spans="1:15" ht="18" x14ac:dyDescent="0.25">
      <c r="A28" s="202"/>
      <c r="B28" s="202"/>
      <c r="C28" s="172"/>
      <c r="D28" s="172"/>
      <c r="E28" s="172"/>
      <c r="F28" s="172"/>
      <c r="G28" s="172" t="s">
        <v>79</v>
      </c>
      <c r="H28" s="204">
        <f>SUM(N6*30)</f>
        <v>990</v>
      </c>
      <c r="I28" s="202"/>
      <c r="J28" s="202"/>
      <c r="K28" s="203"/>
      <c r="L28" s="203"/>
      <c r="M28" s="202"/>
      <c r="N28" s="202"/>
      <c r="O28" s="202"/>
    </row>
    <row r="29" spans="1:15" ht="18" x14ac:dyDescent="0.25">
      <c r="A29" s="202"/>
      <c r="B29" s="175" t="s">
        <v>75</v>
      </c>
      <c r="C29" s="176" t="s">
        <v>22</v>
      </c>
      <c r="D29" s="202">
        <f>SUM(D7:D26)</f>
        <v>54</v>
      </c>
      <c r="E29" s="172"/>
      <c r="F29" s="176"/>
      <c r="G29" s="172" t="s">
        <v>80</v>
      </c>
      <c r="H29" s="204">
        <f>SUM(M7:M17)</f>
        <v>660</v>
      </c>
      <c r="I29" s="202"/>
      <c r="J29" s="202"/>
      <c r="K29" s="203"/>
      <c r="L29" s="203"/>
      <c r="M29" s="204"/>
      <c r="N29" s="202"/>
      <c r="O29" s="202"/>
    </row>
    <row r="30" spans="1:15" ht="18" x14ac:dyDescent="0.25">
      <c r="A30" s="202"/>
      <c r="B30" s="202"/>
      <c r="C30" s="176" t="s">
        <v>23</v>
      </c>
      <c r="D30" s="206">
        <f>SUM(I7:I26)</f>
        <v>149.54</v>
      </c>
      <c r="E30" s="172"/>
      <c r="F30" s="172"/>
      <c r="G30" s="172" t="s">
        <v>81</v>
      </c>
      <c r="H30" s="204">
        <f>SUM(N6*5)</f>
        <v>165</v>
      </c>
      <c r="I30" s="202"/>
      <c r="J30" s="202"/>
      <c r="K30" s="203"/>
      <c r="L30" s="203"/>
      <c r="M30" s="202"/>
      <c r="N30" s="202"/>
      <c r="O30" s="202"/>
    </row>
    <row r="31" spans="1:15" ht="18" x14ac:dyDescent="0.25">
      <c r="A31" s="202"/>
      <c r="B31" s="202"/>
      <c r="C31" s="176" t="s">
        <v>145</v>
      </c>
      <c r="D31" s="206">
        <f>D30/D29</f>
        <v>2.7692592592592593</v>
      </c>
      <c r="E31" s="172"/>
      <c r="F31" s="172"/>
      <c r="G31" s="172" t="s">
        <v>83</v>
      </c>
      <c r="H31" s="204"/>
      <c r="I31" s="202"/>
      <c r="J31" s="202"/>
      <c r="K31" s="203"/>
      <c r="L31" s="203"/>
      <c r="M31" s="202"/>
      <c r="N31" s="202"/>
      <c r="O31" s="202"/>
    </row>
    <row r="32" spans="1:15" ht="18" x14ac:dyDescent="0.25">
      <c r="A32" s="202"/>
      <c r="B32" s="202"/>
      <c r="C32" s="202"/>
      <c r="D32" s="202"/>
      <c r="E32" s="172"/>
      <c r="F32" s="172"/>
      <c r="G32" s="172" t="s">
        <v>82</v>
      </c>
      <c r="H32" s="204">
        <f>SUM(N6*5)</f>
        <v>165</v>
      </c>
      <c r="I32" s="202"/>
      <c r="J32" s="202"/>
      <c r="K32" s="203"/>
      <c r="L32" s="203"/>
      <c r="M32" s="202"/>
      <c r="N32" s="202"/>
      <c r="O32" s="202"/>
    </row>
    <row r="33" spans="3:12" ht="15.75" x14ac:dyDescent="0.25">
      <c r="C33" s="101" t="s">
        <v>563</v>
      </c>
      <c r="D33" s="101"/>
      <c r="E33" s="101"/>
      <c r="F33" s="101"/>
      <c r="G33" s="102"/>
      <c r="H33" s="102"/>
      <c r="K33"/>
      <c r="L33"/>
    </row>
    <row r="34" spans="3:12" ht="15" x14ac:dyDescent="0.2">
      <c r="C34" s="122" t="s">
        <v>564</v>
      </c>
      <c r="D34" s="101"/>
      <c r="G34" s="94"/>
      <c r="H34" s="178"/>
    </row>
    <row r="35" spans="3:12" ht="15" x14ac:dyDescent="0.2">
      <c r="C35" s="122" t="s">
        <v>565</v>
      </c>
      <c r="D35" s="101"/>
      <c r="G35" s="94"/>
      <c r="H35" s="94"/>
    </row>
    <row r="36" spans="3:12" ht="15" x14ac:dyDescent="0.2">
      <c r="C36" s="101"/>
      <c r="G36" s="94"/>
      <c r="H36" s="94"/>
    </row>
    <row r="37" spans="3:12" x14ac:dyDescent="0.2">
      <c r="G37" s="94"/>
      <c r="H37" s="94"/>
    </row>
    <row r="38" spans="3:12" x14ac:dyDescent="0.2">
      <c r="G38" s="94"/>
      <c r="H38" s="94"/>
    </row>
    <row r="39" spans="3:12" x14ac:dyDescent="0.2">
      <c r="G39" s="94"/>
      <c r="H39" s="94"/>
    </row>
  </sheetData>
  <sortState xmlns:xlrd2="http://schemas.microsoft.com/office/spreadsheetml/2017/richdata2" ref="A7:I25">
    <sortCondition descending="1" ref="I7:I25"/>
  </sortState>
  <mergeCells count="2">
    <mergeCell ref="A1:K1"/>
    <mergeCell ref="C4:D4"/>
  </mergeCells>
  <pageMargins left="0.25" right="0.25" top="0.75" bottom="0.75" header="0" footer="0"/>
  <pageSetup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5"/>
  <sheetViews>
    <sheetView topLeftCell="A4" workbookViewId="0">
      <selection activeCell="D10" sqref="D10"/>
    </sheetView>
  </sheetViews>
  <sheetFormatPr defaultRowHeight="12.75" x14ac:dyDescent="0.2"/>
  <cols>
    <col min="1" max="1" width="7.140625" bestFit="1" customWidth="1"/>
    <col min="2" max="2" width="13.140625" customWidth="1"/>
    <col min="3" max="3" width="44.42578125" customWidth="1"/>
    <col min="4" max="4" width="10" customWidth="1"/>
    <col min="5" max="5" width="10.28515625" bestFit="1" customWidth="1"/>
    <col min="6" max="6" width="8.140625" bestFit="1" customWidth="1"/>
    <col min="7" max="7" width="23.5703125" customWidth="1"/>
    <col min="8" max="9" width="13.42578125" customWidth="1"/>
    <col min="10" max="10" width="9.28515625" customWidth="1"/>
    <col min="11" max="11" width="10.85546875" style="4" customWidth="1"/>
    <col min="12" max="12" width="8.28515625" style="4" customWidth="1"/>
    <col min="13" max="13" width="13" customWidth="1"/>
    <col min="14" max="14" width="12.5703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5" ht="20.25" x14ac:dyDescent="0.3">
      <c r="A1" s="385" t="s">
        <v>74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233"/>
      <c r="M1" s="202"/>
      <c r="N1" s="202"/>
      <c r="O1" s="101"/>
    </row>
    <row r="2" spans="1:15" ht="18" x14ac:dyDescent="0.2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3"/>
      <c r="L2" s="203"/>
      <c r="M2" s="202"/>
      <c r="N2" s="202"/>
      <c r="O2" s="101"/>
    </row>
    <row r="3" spans="1:15" ht="18.75" thickBot="1" x14ac:dyDescent="0.3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101"/>
    </row>
    <row r="4" spans="1:15" ht="19.5" thickBot="1" x14ac:dyDescent="0.35">
      <c r="A4" s="146" t="s">
        <v>13</v>
      </c>
      <c r="B4" s="147"/>
      <c r="C4" s="383">
        <v>44982</v>
      </c>
      <c r="D4" s="384"/>
      <c r="E4" s="189"/>
      <c r="F4" s="189"/>
      <c r="G4" s="146" t="s">
        <v>288</v>
      </c>
      <c r="H4" s="147" t="s">
        <v>569</v>
      </c>
      <c r="I4" s="190"/>
      <c r="J4" s="191"/>
      <c r="K4" s="192"/>
      <c r="L4" s="192"/>
      <c r="M4" s="192"/>
      <c r="N4" s="192"/>
      <c r="O4" s="101"/>
    </row>
    <row r="5" spans="1:15" ht="31.5" customHeight="1" thickBot="1" x14ac:dyDescent="0.3">
      <c r="A5" s="192"/>
      <c r="B5" s="192"/>
      <c r="C5" s="192"/>
      <c r="D5" s="192"/>
      <c r="E5" s="192"/>
      <c r="F5" s="192"/>
      <c r="G5" s="192"/>
      <c r="H5" s="192"/>
      <c r="I5" s="192"/>
      <c r="J5" s="193"/>
      <c r="K5" s="192"/>
      <c r="L5" s="192"/>
      <c r="M5" s="192"/>
      <c r="N5" s="153" t="s">
        <v>84</v>
      </c>
      <c r="O5" s="101"/>
    </row>
    <row r="6" spans="1:15" ht="36.75" thickBot="1" x14ac:dyDescent="0.25">
      <c r="A6" s="153" t="s">
        <v>53</v>
      </c>
      <c r="B6" s="153" t="s">
        <v>76</v>
      </c>
      <c r="C6" s="154" t="s">
        <v>1</v>
      </c>
      <c r="D6" s="153" t="s">
        <v>54</v>
      </c>
      <c r="E6" s="153" t="s">
        <v>17</v>
      </c>
      <c r="F6" s="153" t="s">
        <v>55</v>
      </c>
      <c r="G6" s="153" t="s">
        <v>19</v>
      </c>
      <c r="H6" s="155" t="s">
        <v>20</v>
      </c>
      <c r="I6" s="153" t="s">
        <v>85</v>
      </c>
      <c r="J6" s="153" t="s">
        <v>0</v>
      </c>
      <c r="K6" s="153" t="s">
        <v>27</v>
      </c>
      <c r="L6" s="153" t="s">
        <v>62</v>
      </c>
      <c r="M6" s="153" t="s">
        <v>78</v>
      </c>
      <c r="N6" s="153">
        <f>SUM(A7:A42)/30</f>
        <v>26</v>
      </c>
      <c r="O6" s="101"/>
    </row>
    <row r="7" spans="1:15" ht="19.5" thickBot="1" x14ac:dyDescent="0.3">
      <c r="A7" s="156">
        <v>60</v>
      </c>
      <c r="B7" s="156" t="s">
        <v>44</v>
      </c>
      <c r="C7" s="157" t="s">
        <v>574</v>
      </c>
      <c r="D7" s="158">
        <v>3</v>
      </c>
      <c r="E7" s="167">
        <v>6.53</v>
      </c>
      <c r="F7" s="158"/>
      <c r="G7" s="159">
        <v>14.19</v>
      </c>
      <c r="H7" s="159">
        <f t="shared" ref="H7:H22" si="0">F7*0.5</f>
        <v>0</v>
      </c>
      <c r="I7" s="159">
        <f t="shared" ref="I7:I22" si="1">G7-H7</f>
        <v>14.19</v>
      </c>
      <c r="J7" s="194">
        <v>1</v>
      </c>
      <c r="K7" s="161">
        <v>100</v>
      </c>
      <c r="L7" s="161"/>
      <c r="M7" s="225">
        <f>IF(N6&lt;8,N6*20*1,IF(N6&lt;15,N6*20*0.7,IF(N6&lt;22,N6*20*0.55,IF(N6&lt;29,N6*20*0.45,IF(N6&lt;36,N6*20*0.4)*IF(N6&lt;43,N6*20*0.38)))))</f>
        <v>234</v>
      </c>
      <c r="N7" s="171"/>
      <c r="O7" s="101"/>
    </row>
    <row r="8" spans="1:15" ht="19.5" thickBot="1" x14ac:dyDescent="0.3">
      <c r="A8" s="156">
        <v>60</v>
      </c>
      <c r="B8" s="156" t="s">
        <v>44</v>
      </c>
      <c r="C8" s="157" t="s">
        <v>598</v>
      </c>
      <c r="D8" s="158">
        <v>3</v>
      </c>
      <c r="E8" s="363">
        <v>9.31</v>
      </c>
      <c r="F8" s="238"/>
      <c r="G8" s="159">
        <v>13.01</v>
      </c>
      <c r="H8" s="159">
        <f t="shared" si="0"/>
        <v>0</v>
      </c>
      <c r="I8" s="159">
        <f t="shared" si="1"/>
        <v>13.01</v>
      </c>
      <c r="J8" s="194">
        <v>2</v>
      </c>
      <c r="K8" s="161">
        <v>99</v>
      </c>
      <c r="L8" s="161">
        <v>4</v>
      </c>
      <c r="M8" s="225">
        <f>IF(N6&lt;8, N6*20*0, IF(N6&lt;15,N6*20*0.3, IF(N6&lt;22, N6*20*0.3, IF(N6 &lt;29, N6*20*0.27, IF(N6&lt;36,N6*20*0.25,IF(N6&lt;43,N6*20*0.22))))))</f>
        <v>140.4</v>
      </c>
      <c r="N8" s="171">
        <f>N6*5</f>
        <v>130</v>
      </c>
      <c r="O8" s="101"/>
    </row>
    <row r="9" spans="1:15" ht="19.5" thickBot="1" x14ac:dyDescent="0.3">
      <c r="A9" s="156">
        <v>60</v>
      </c>
      <c r="B9" s="156" t="s">
        <v>44</v>
      </c>
      <c r="C9" s="157" t="s">
        <v>488</v>
      </c>
      <c r="D9" s="158">
        <v>3</v>
      </c>
      <c r="E9" s="156">
        <v>6.75</v>
      </c>
      <c r="F9" s="158"/>
      <c r="G9" s="159">
        <v>12.14</v>
      </c>
      <c r="H9" s="159">
        <f t="shared" si="0"/>
        <v>0</v>
      </c>
      <c r="I9" s="159">
        <f t="shared" si="1"/>
        <v>12.14</v>
      </c>
      <c r="J9" s="261">
        <v>3</v>
      </c>
      <c r="K9" s="161">
        <v>98</v>
      </c>
      <c r="L9" s="161"/>
      <c r="M9" s="225">
        <f>IF(N6&lt;8, N6*20*0, IF(N6&lt;15,N6*20*0, IF(N6&lt;22, N6*20*0.15, IF(N6 &lt;29, N6*20*0.17, IF(N6&lt;36,N6*20*0.14,IF(N6&lt;43,N6*20*0.13))))))</f>
        <v>88.4</v>
      </c>
      <c r="N9" s="171"/>
      <c r="O9" s="101"/>
    </row>
    <row r="10" spans="1:15" ht="19.5" thickBot="1" x14ac:dyDescent="0.3">
      <c r="A10" s="156">
        <v>60</v>
      </c>
      <c r="B10" s="156" t="s">
        <v>44</v>
      </c>
      <c r="C10" s="157" t="s">
        <v>509</v>
      </c>
      <c r="D10" s="158">
        <v>3</v>
      </c>
      <c r="E10" s="165">
        <v>5.57</v>
      </c>
      <c r="F10" s="158"/>
      <c r="G10" s="159">
        <v>12</v>
      </c>
      <c r="H10" s="159">
        <f t="shared" si="0"/>
        <v>0</v>
      </c>
      <c r="I10" s="159">
        <f t="shared" si="1"/>
        <v>12</v>
      </c>
      <c r="J10" s="194">
        <v>4</v>
      </c>
      <c r="K10" s="161">
        <v>97</v>
      </c>
      <c r="L10" s="161"/>
      <c r="M10" s="225">
        <f>IF(N6&lt;8, N6*20*0, IF(N6&lt;15,N6*20*0, IF(N6&lt;22, N6*20*0, IF(N6 &lt;29, N6*20*0.11, IF(N6&lt;36,N6*20*0.12,IF(N6&lt;43,N6*20*0.11))))))</f>
        <v>57.2</v>
      </c>
      <c r="N10" s="171"/>
      <c r="O10" s="101"/>
    </row>
    <row r="11" spans="1:15" ht="19.5" thickBot="1" x14ac:dyDescent="0.3">
      <c r="A11" s="156">
        <v>60</v>
      </c>
      <c r="B11" s="156" t="s">
        <v>44</v>
      </c>
      <c r="C11" s="157" t="s">
        <v>481</v>
      </c>
      <c r="D11" s="158">
        <v>3</v>
      </c>
      <c r="E11" s="167">
        <v>7.13</v>
      </c>
      <c r="F11" s="158"/>
      <c r="G11" s="159">
        <v>11.63</v>
      </c>
      <c r="H11" s="159">
        <f t="shared" si="0"/>
        <v>0</v>
      </c>
      <c r="I11" s="159">
        <f t="shared" si="1"/>
        <v>11.63</v>
      </c>
      <c r="J11" s="194"/>
      <c r="K11" s="161">
        <v>96</v>
      </c>
      <c r="L11" s="161"/>
      <c r="M11" s="166"/>
      <c r="N11" s="163"/>
      <c r="O11" s="101"/>
    </row>
    <row r="12" spans="1:15" ht="18.75" thickBot="1" x14ac:dyDescent="0.3">
      <c r="A12" s="156">
        <v>60</v>
      </c>
      <c r="B12" s="156" t="s">
        <v>44</v>
      </c>
      <c r="C12" s="157" t="s">
        <v>496</v>
      </c>
      <c r="D12" s="158">
        <v>3</v>
      </c>
      <c r="E12" s="167">
        <v>5.79</v>
      </c>
      <c r="F12" s="158"/>
      <c r="G12" s="159">
        <v>11.45</v>
      </c>
      <c r="H12" s="159">
        <f t="shared" si="0"/>
        <v>0</v>
      </c>
      <c r="I12" s="159">
        <f t="shared" si="1"/>
        <v>11.45</v>
      </c>
      <c r="J12" s="170"/>
      <c r="K12" s="161">
        <v>95</v>
      </c>
      <c r="L12" s="161"/>
      <c r="M12" s="225"/>
      <c r="N12" s="171"/>
      <c r="O12" s="101"/>
    </row>
    <row r="13" spans="1:15" ht="18.75" thickBot="1" x14ac:dyDescent="0.3">
      <c r="A13" s="156">
        <v>60</v>
      </c>
      <c r="B13" s="156" t="s">
        <v>44</v>
      </c>
      <c r="C13" s="157" t="s">
        <v>475</v>
      </c>
      <c r="D13" s="158">
        <v>3</v>
      </c>
      <c r="E13" s="156"/>
      <c r="F13" s="158"/>
      <c r="G13" s="159">
        <v>10.72</v>
      </c>
      <c r="H13" s="159">
        <f t="shared" si="0"/>
        <v>0</v>
      </c>
      <c r="I13" s="159">
        <f t="shared" si="1"/>
        <v>10.72</v>
      </c>
      <c r="J13" s="170"/>
      <c r="K13" s="161">
        <v>94</v>
      </c>
      <c r="L13" s="161"/>
      <c r="M13" s="195"/>
      <c r="N13" s="196"/>
      <c r="O13" s="101"/>
    </row>
    <row r="14" spans="1:15" ht="18.75" thickBot="1" x14ac:dyDescent="0.3">
      <c r="A14" s="156">
        <v>30</v>
      </c>
      <c r="B14" s="156" t="s">
        <v>44</v>
      </c>
      <c r="C14" s="157" t="s">
        <v>507</v>
      </c>
      <c r="D14" s="158">
        <v>3</v>
      </c>
      <c r="E14" s="167"/>
      <c r="F14" s="158"/>
      <c r="G14" s="159">
        <v>9.11</v>
      </c>
      <c r="H14" s="159">
        <f t="shared" si="0"/>
        <v>0</v>
      </c>
      <c r="I14" s="159">
        <f t="shared" si="1"/>
        <v>9.11</v>
      </c>
      <c r="J14" s="156"/>
      <c r="K14" s="161">
        <v>93</v>
      </c>
      <c r="L14" s="161"/>
      <c r="M14" s="201"/>
      <c r="N14" s="171"/>
      <c r="O14" s="101"/>
    </row>
    <row r="15" spans="1:15" ht="18.75" thickBot="1" x14ac:dyDescent="0.3">
      <c r="A15" s="156">
        <v>30</v>
      </c>
      <c r="B15" s="156" t="s">
        <v>44</v>
      </c>
      <c r="C15" s="157" t="s">
        <v>299</v>
      </c>
      <c r="D15" s="158">
        <v>3</v>
      </c>
      <c r="E15" s="156"/>
      <c r="F15" s="158"/>
      <c r="G15" s="159">
        <v>8.33</v>
      </c>
      <c r="H15" s="159">
        <f t="shared" si="0"/>
        <v>0</v>
      </c>
      <c r="I15" s="159">
        <f t="shared" si="1"/>
        <v>8.33</v>
      </c>
      <c r="J15" s="170"/>
      <c r="K15" s="161">
        <v>92</v>
      </c>
      <c r="L15" s="161"/>
      <c r="M15" s="166"/>
      <c r="N15" s="227"/>
      <c r="O15" s="101"/>
    </row>
    <row r="16" spans="1:15" ht="19.5" thickBot="1" x14ac:dyDescent="0.3">
      <c r="A16" s="156">
        <v>60</v>
      </c>
      <c r="B16" s="156" t="s">
        <v>44</v>
      </c>
      <c r="C16" s="157" t="s">
        <v>474</v>
      </c>
      <c r="D16" s="158">
        <v>3</v>
      </c>
      <c r="E16" s="167"/>
      <c r="F16" s="158"/>
      <c r="G16" s="159">
        <v>7.58</v>
      </c>
      <c r="H16" s="159">
        <f t="shared" si="0"/>
        <v>0</v>
      </c>
      <c r="I16" s="159">
        <f t="shared" si="1"/>
        <v>7.58</v>
      </c>
      <c r="J16" s="160"/>
      <c r="K16" s="161">
        <v>91</v>
      </c>
      <c r="L16" s="161"/>
      <c r="M16" s="201"/>
      <c r="N16" s="171"/>
      <c r="O16" s="101"/>
    </row>
    <row r="17" spans="1:15" ht="18.75" thickBot="1" x14ac:dyDescent="0.3">
      <c r="A17" s="156">
        <v>30</v>
      </c>
      <c r="B17" s="156" t="s">
        <v>44</v>
      </c>
      <c r="C17" s="157" t="s">
        <v>448</v>
      </c>
      <c r="D17" s="156">
        <v>3</v>
      </c>
      <c r="E17" s="156"/>
      <c r="F17" s="158"/>
      <c r="G17" s="159">
        <v>7.43</v>
      </c>
      <c r="H17" s="159">
        <f t="shared" si="0"/>
        <v>0</v>
      </c>
      <c r="I17" s="159">
        <f t="shared" si="1"/>
        <v>7.43</v>
      </c>
      <c r="J17" s="156"/>
      <c r="K17" s="161">
        <v>90</v>
      </c>
      <c r="L17" s="161"/>
      <c r="M17" s="195"/>
      <c r="N17" s="164"/>
      <c r="O17" s="101"/>
    </row>
    <row r="18" spans="1:15" ht="18.75" thickBot="1" x14ac:dyDescent="0.3">
      <c r="A18" s="156">
        <v>60</v>
      </c>
      <c r="B18" s="156" t="s">
        <v>44</v>
      </c>
      <c r="C18" s="157" t="s">
        <v>505</v>
      </c>
      <c r="D18" s="158">
        <v>2</v>
      </c>
      <c r="E18" s="199"/>
      <c r="F18" s="158"/>
      <c r="G18" s="159">
        <v>3.4</v>
      </c>
      <c r="H18" s="159">
        <f t="shared" si="0"/>
        <v>0</v>
      </c>
      <c r="I18" s="159">
        <f t="shared" si="1"/>
        <v>3.4</v>
      </c>
      <c r="J18" s="156"/>
      <c r="K18" s="161">
        <v>89</v>
      </c>
      <c r="L18" s="161"/>
      <c r="M18" s="166"/>
      <c r="N18" s="162"/>
      <c r="O18" s="101"/>
    </row>
    <row r="19" spans="1:15" ht="18.75" thickBot="1" x14ac:dyDescent="0.3">
      <c r="A19" s="156">
        <v>30</v>
      </c>
      <c r="B19" s="156" t="s">
        <v>44</v>
      </c>
      <c r="C19" s="157" t="s">
        <v>560</v>
      </c>
      <c r="D19" s="158">
        <v>1</v>
      </c>
      <c r="E19" s="167"/>
      <c r="F19" s="158"/>
      <c r="G19" s="159">
        <v>1.53</v>
      </c>
      <c r="H19" s="159">
        <f t="shared" si="0"/>
        <v>0</v>
      </c>
      <c r="I19" s="159">
        <f t="shared" si="1"/>
        <v>1.53</v>
      </c>
      <c r="J19" s="170"/>
      <c r="K19" s="161">
        <v>88</v>
      </c>
      <c r="L19" s="236"/>
      <c r="M19" s="168"/>
      <c r="N19" s="168"/>
      <c r="O19" s="101"/>
    </row>
    <row r="20" spans="1:15" ht="18.75" thickBot="1" x14ac:dyDescent="0.3">
      <c r="A20" s="156">
        <v>60</v>
      </c>
      <c r="B20" s="156" t="s">
        <v>44</v>
      </c>
      <c r="C20" s="157" t="s">
        <v>559</v>
      </c>
      <c r="D20" s="158">
        <v>0</v>
      </c>
      <c r="E20" s="231"/>
      <c r="F20" s="158"/>
      <c r="G20" s="159">
        <v>0</v>
      </c>
      <c r="H20" s="159">
        <f t="shared" si="0"/>
        <v>0</v>
      </c>
      <c r="I20" s="159">
        <f t="shared" si="1"/>
        <v>0</v>
      </c>
      <c r="J20" s="170"/>
      <c r="K20" s="161">
        <v>83</v>
      </c>
      <c r="L20" s="236"/>
      <c r="M20" s="168"/>
      <c r="N20" s="168"/>
      <c r="O20" s="101"/>
    </row>
    <row r="21" spans="1:15" ht="18.75" thickBot="1" x14ac:dyDescent="0.3">
      <c r="A21" s="156">
        <v>30</v>
      </c>
      <c r="B21" s="156" t="s">
        <v>44</v>
      </c>
      <c r="C21" s="157" t="s">
        <v>50</v>
      </c>
      <c r="D21" s="158">
        <v>0</v>
      </c>
      <c r="E21" s="156"/>
      <c r="F21" s="158"/>
      <c r="G21" s="159">
        <v>0</v>
      </c>
      <c r="H21" s="159">
        <f t="shared" si="0"/>
        <v>0</v>
      </c>
      <c r="I21" s="159">
        <f t="shared" si="1"/>
        <v>0</v>
      </c>
      <c r="J21" s="170"/>
      <c r="K21" s="161">
        <v>83</v>
      </c>
      <c r="L21" s="236"/>
      <c r="M21" s="168"/>
      <c r="N21" s="168"/>
      <c r="O21" s="101"/>
    </row>
    <row r="22" spans="1:15" ht="18.75" thickBot="1" x14ac:dyDescent="0.3">
      <c r="A22" s="156">
        <v>30</v>
      </c>
      <c r="B22" s="156" t="s">
        <v>44</v>
      </c>
      <c r="C22" s="157" t="s">
        <v>499</v>
      </c>
      <c r="D22" s="156">
        <v>0</v>
      </c>
      <c r="E22" s="156"/>
      <c r="F22" s="158"/>
      <c r="G22" s="159">
        <v>0</v>
      </c>
      <c r="H22" s="159">
        <f t="shared" si="0"/>
        <v>0</v>
      </c>
      <c r="I22" s="159">
        <f t="shared" si="1"/>
        <v>0</v>
      </c>
      <c r="J22" s="170"/>
      <c r="K22" s="161">
        <v>83</v>
      </c>
      <c r="L22" s="236"/>
      <c r="M22" s="168"/>
      <c r="N22" s="168"/>
      <c r="O22" s="101"/>
    </row>
    <row r="23" spans="1:15" ht="18" x14ac:dyDescent="0.25">
      <c r="A23" s="226"/>
      <c r="B23" s="202"/>
      <c r="C23" s="239"/>
      <c r="D23" s="240"/>
      <c r="E23" s="202"/>
      <c r="F23" s="202"/>
      <c r="G23" s="241"/>
      <c r="H23" s="202"/>
      <c r="I23" s="202"/>
      <c r="J23" s="202"/>
      <c r="K23" s="203"/>
      <c r="L23" s="203"/>
      <c r="M23" s="202"/>
      <c r="N23" s="202"/>
      <c r="O23" s="101"/>
    </row>
    <row r="24" spans="1:15" ht="18" x14ac:dyDescent="0.25">
      <c r="A24" s="202"/>
      <c r="B24" s="202"/>
      <c r="C24" s="172"/>
      <c r="D24" s="172"/>
      <c r="E24" s="172"/>
      <c r="F24" s="172"/>
      <c r="G24" s="172" t="s">
        <v>79</v>
      </c>
      <c r="H24" s="204">
        <f>SUM(N6*30)</f>
        <v>780</v>
      </c>
      <c r="I24" s="202"/>
      <c r="J24" s="202"/>
      <c r="K24" s="203"/>
      <c r="L24" s="203"/>
      <c r="M24" s="202"/>
      <c r="N24" s="202"/>
      <c r="O24" s="101"/>
    </row>
    <row r="25" spans="1:15" ht="18" x14ac:dyDescent="0.25">
      <c r="A25" s="202"/>
      <c r="B25" s="205" t="s">
        <v>75</v>
      </c>
      <c r="C25" s="176" t="s">
        <v>22</v>
      </c>
      <c r="D25" s="202">
        <f>SUM(D7:D22)</f>
        <v>36</v>
      </c>
      <c r="E25" s="172"/>
      <c r="F25" s="176"/>
      <c r="G25" s="172" t="s">
        <v>80</v>
      </c>
      <c r="H25" s="204">
        <f>SUM(M7:M17)</f>
        <v>520</v>
      </c>
      <c r="I25" s="202"/>
      <c r="J25" s="202"/>
      <c r="K25" s="203"/>
      <c r="L25" s="203"/>
      <c r="M25" s="204"/>
      <c r="N25" s="202"/>
      <c r="O25" s="101"/>
    </row>
    <row r="26" spans="1:15" ht="18" x14ac:dyDescent="0.25">
      <c r="A26" s="202"/>
      <c r="B26" s="202"/>
      <c r="C26" s="176" t="s">
        <v>23</v>
      </c>
      <c r="D26" s="206">
        <f>SUM(I7:I17)</f>
        <v>117.59</v>
      </c>
      <c r="E26" s="172"/>
      <c r="F26" s="172"/>
      <c r="G26" s="172" t="s">
        <v>81</v>
      </c>
      <c r="H26" s="204">
        <f>SUM(N6*5)</f>
        <v>130</v>
      </c>
      <c r="I26" s="202"/>
      <c r="J26" s="202"/>
      <c r="K26" s="203"/>
      <c r="L26" s="203"/>
      <c r="M26" s="202"/>
      <c r="N26" s="202"/>
      <c r="O26" s="101"/>
    </row>
    <row r="27" spans="1:15" ht="18" x14ac:dyDescent="0.25">
      <c r="A27" s="202"/>
      <c r="B27" s="202"/>
      <c r="C27" s="176" t="s">
        <v>145</v>
      </c>
      <c r="D27" s="206">
        <f>D26/D25</f>
        <v>3.2663888888888888</v>
      </c>
      <c r="E27" s="172"/>
      <c r="F27" s="172"/>
      <c r="G27" s="172" t="s">
        <v>83</v>
      </c>
      <c r="H27" s="204">
        <f>SUM(H25:H26)</f>
        <v>650</v>
      </c>
      <c r="I27" s="202"/>
      <c r="J27" s="202"/>
      <c r="K27" s="203"/>
      <c r="L27" s="203"/>
      <c r="M27" s="202"/>
      <c r="N27" s="202"/>
      <c r="O27" s="101"/>
    </row>
    <row r="28" spans="1:15" ht="18" x14ac:dyDescent="0.25">
      <c r="A28" s="202"/>
      <c r="B28" s="202"/>
      <c r="C28" s="202"/>
      <c r="D28" s="202"/>
      <c r="E28" s="172"/>
      <c r="F28" s="172"/>
      <c r="G28" s="172" t="s">
        <v>82</v>
      </c>
      <c r="H28" s="204">
        <f>SUM(N6*5)</f>
        <v>130</v>
      </c>
      <c r="I28" s="202"/>
      <c r="J28" s="202"/>
      <c r="K28" s="203"/>
      <c r="L28" s="203"/>
      <c r="M28" s="202"/>
      <c r="N28" s="202"/>
      <c r="O28" s="101"/>
    </row>
    <row r="29" spans="1:15" ht="15.75" x14ac:dyDescent="0.25">
      <c r="B29" s="101"/>
      <c r="D29" s="101"/>
      <c r="E29" s="101"/>
      <c r="F29" s="101"/>
      <c r="G29" s="102"/>
      <c r="H29" s="102"/>
      <c r="K29"/>
      <c r="L29"/>
    </row>
    <row r="30" spans="1:15" ht="14.25" x14ac:dyDescent="0.2">
      <c r="C30" s="338"/>
      <c r="G30" s="94"/>
      <c r="H30" s="94"/>
    </row>
    <row r="31" spans="1:15" x14ac:dyDescent="0.2">
      <c r="C31" s="1"/>
      <c r="G31" s="94"/>
      <c r="H31" s="94"/>
    </row>
    <row r="32" spans="1:15" x14ac:dyDescent="0.2">
      <c r="G32" s="94"/>
      <c r="H32" s="94"/>
    </row>
    <row r="33" spans="7:8" x14ac:dyDescent="0.2">
      <c r="G33" s="94"/>
      <c r="H33" s="94"/>
    </row>
    <row r="34" spans="7:8" x14ac:dyDescent="0.2">
      <c r="G34" s="94"/>
      <c r="H34" s="94"/>
    </row>
    <row r="35" spans="7:8" x14ac:dyDescent="0.2">
      <c r="G35" s="94"/>
      <c r="H35" s="94"/>
    </row>
  </sheetData>
  <sortState xmlns:xlrd2="http://schemas.microsoft.com/office/spreadsheetml/2017/richdata2" ref="A7:I22">
    <sortCondition descending="1" ref="I7:I22"/>
  </sortState>
  <mergeCells count="2">
    <mergeCell ref="A1:K1"/>
    <mergeCell ref="C4:D4"/>
  </mergeCells>
  <pageMargins left="0.25" right="0.25" top="0.75" bottom="0.75" header="0.3" footer="0.3"/>
  <pageSetup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33"/>
  <sheetViews>
    <sheetView topLeftCell="A8" workbookViewId="0">
      <selection activeCell="C3" sqref="C3"/>
    </sheetView>
  </sheetViews>
  <sheetFormatPr defaultColWidth="9.140625" defaultRowHeight="12.75" x14ac:dyDescent="0.2"/>
  <cols>
    <col min="1" max="1" width="8.5703125" customWidth="1"/>
    <col min="2" max="2" width="9.5703125" customWidth="1"/>
    <col min="3" max="3" width="38.42578125" style="113" customWidth="1"/>
    <col min="4" max="4" width="13.7109375" customWidth="1"/>
    <col min="5" max="5" width="8.42578125" customWidth="1"/>
    <col min="6" max="6" width="16.7109375" customWidth="1"/>
    <col min="7" max="7" width="11.42578125" customWidth="1"/>
    <col min="8" max="8" width="14.140625" customWidth="1"/>
    <col min="9" max="9" width="9.42578125" customWidth="1"/>
    <col min="10" max="10" width="8" customWidth="1"/>
    <col min="11" max="11" width="10.42578125" customWidth="1"/>
    <col min="12" max="12" width="11" customWidth="1"/>
    <col min="13" max="13" width="14.42578125" customWidth="1"/>
    <col min="14" max="14" width="13" customWidth="1"/>
    <col min="15" max="15" width="8.7109375" customWidth="1"/>
    <col min="16" max="16" width="9.5703125" customWidth="1"/>
    <col min="17" max="17" width="6.42578125" customWidth="1"/>
    <col min="18" max="18" width="15.5703125" customWidth="1"/>
    <col min="19" max="19" width="11.5703125" customWidth="1"/>
    <col min="20" max="20" width="17.5703125" customWidth="1"/>
  </cols>
  <sheetData>
    <row r="1" spans="1:24" ht="18" x14ac:dyDescent="0.25">
      <c r="A1" s="382" t="s">
        <v>74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</row>
    <row r="2" spans="1:24" ht="15" x14ac:dyDescent="0.2">
      <c r="A2" s="101"/>
      <c r="B2" s="101"/>
      <c r="C2" s="122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18"/>
      <c r="Q2" s="118"/>
      <c r="R2" s="101"/>
      <c r="S2" s="101"/>
    </row>
    <row r="3" spans="1:24" ht="15" x14ac:dyDescent="0.2">
      <c r="A3" s="101"/>
      <c r="B3" s="101"/>
      <c r="C3" s="122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4" ht="19.5" customHeight="1" thickBot="1" x14ac:dyDescent="0.35">
      <c r="A4" s="148" t="s">
        <v>13</v>
      </c>
      <c r="B4" s="246" t="s">
        <v>554</v>
      </c>
      <c r="C4" s="247"/>
      <c r="D4" s="148" t="s">
        <v>575</v>
      </c>
      <c r="E4" s="148"/>
      <c r="F4" s="235"/>
      <c r="G4" s="248"/>
      <c r="H4" s="202"/>
      <c r="I4" s="249" t="s">
        <v>13</v>
      </c>
      <c r="J4" s="250" t="s">
        <v>555</v>
      </c>
      <c r="K4" s="202"/>
      <c r="L4" s="202"/>
      <c r="M4" s="279" t="s">
        <v>576</v>
      </c>
      <c r="N4" s="235"/>
      <c r="O4" s="248"/>
      <c r="P4" s="192"/>
      <c r="Q4" s="192"/>
      <c r="R4" s="192"/>
      <c r="S4" s="192"/>
    </row>
    <row r="5" spans="1:24" ht="20.25" customHeight="1" thickBot="1" x14ac:dyDescent="0.3">
      <c r="A5" s="161"/>
      <c r="B5" s="161"/>
      <c r="C5" s="251"/>
      <c r="D5" s="388" t="s">
        <v>25</v>
      </c>
      <c r="E5" s="388"/>
      <c r="F5" s="388"/>
      <c r="G5" s="388"/>
      <c r="H5" s="388"/>
      <c r="I5" s="390" t="s">
        <v>298</v>
      </c>
      <c r="J5" s="390"/>
      <c r="K5" s="390"/>
      <c r="L5" s="390"/>
      <c r="M5" s="390"/>
      <c r="N5" s="390"/>
      <c r="O5" s="252"/>
      <c r="P5" s="161"/>
      <c r="Q5" s="161"/>
      <c r="R5" s="161"/>
      <c r="S5" s="245" t="s">
        <v>84</v>
      </c>
      <c r="T5" s="95"/>
    </row>
    <row r="6" spans="1:24" ht="31.5" customHeight="1" thickBot="1" x14ac:dyDescent="0.25">
      <c r="A6" s="245" t="s">
        <v>53</v>
      </c>
      <c r="B6" s="245" t="s">
        <v>76</v>
      </c>
      <c r="C6" s="253" t="s">
        <v>1</v>
      </c>
      <c r="D6" s="245" t="s">
        <v>148</v>
      </c>
      <c r="E6" s="245" t="s">
        <v>55</v>
      </c>
      <c r="F6" s="245" t="s">
        <v>19</v>
      </c>
      <c r="G6" s="199" t="s">
        <v>20</v>
      </c>
      <c r="H6" s="245" t="s">
        <v>147</v>
      </c>
      <c r="I6" s="245" t="s">
        <v>148</v>
      </c>
      <c r="J6" s="245" t="s">
        <v>55</v>
      </c>
      <c r="K6" s="245" t="s">
        <v>19</v>
      </c>
      <c r="L6" s="245" t="s">
        <v>20</v>
      </c>
      <c r="M6" s="245" t="s">
        <v>149</v>
      </c>
      <c r="N6" s="245" t="s">
        <v>52</v>
      </c>
      <c r="O6" s="245" t="s">
        <v>0</v>
      </c>
      <c r="P6" s="245" t="s">
        <v>27</v>
      </c>
      <c r="Q6" s="245" t="s">
        <v>62</v>
      </c>
      <c r="R6" s="245" t="s">
        <v>78</v>
      </c>
      <c r="S6" s="245">
        <f>SUM(A7:A25)/35</f>
        <v>28</v>
      </c>
    </row>
    <row r="7" spans="1:24" ht="18.75" customHeight="1" thickBot="1" x14ac:dyDescent="0.3">
      <c r="A7" s="156">
        <v>70</v>
      </c>
      <c r="B7" s="156"/>
      <c r="C7" s="229" t="s">
        <v>508</v>
      </c>
      <c r="D7" s="167">
        <v>6.25</v>
      </c>
      <c r="E7" s="156"/>
      <c r="F7" s="159">
        <v>11.18</v>
      </c>
      <c r="G7" s="159">
        <f t="shared" ref="G7:G25" si="0">E7*0.5</f>
        <v>0</v>
      </c>
      <c r="H7" s="159">
        <f t="shared" ref="H7:H25" si="1">F7-G7</f>
        <v>11.18</v>
      </c>
      <c r="I7" s="156"/>
      <c r="J7" s="156"/>
      <c r="K7" s="159">
        <v>7.64</v>
      </c>
      <c r="L7" s="156">
        <f t="shared" ref="L7:L25" si="2">J7*0.5</f>
        <v>0</v>
      </c>
      <c r="M7" s="159">
        <f t="shared" ref="M7:M25" si="3">K7-L7</f>
        <v>7.64</v>
      </c>
      <c r="N7" s="159">
        <f t="shared" ref="N7:N25" si="4">H7+M7</f>
        <v>18.82</v>
      </c>
      <c r="O7" s="156">
        <v>1</v>
      </c>
      <c r="P7" s="254">
        <v>100</v>
      </c>
      <c r="Q7" s="161"/>
      <c r="R7" s="225">
        <f>IF(S6&lt;8,S6*20*1,IF(S6&lt;15,S6*20*0.7,IF(S6&lt;22,S6*20*0.55,IF(S6&lt;29,S6*20*0.45,IF(S6&lt;36,S6*20*0.4,IF(S6&lt;43,S6*20*0.38))))))</f>
        <v>252</v>
      </c>
      <c r="S7" s="162"/>
      <c r="T7" s="75"/>
      <c r="U7" s="75"/>
      <c r="V7" s="75"/>
      <c r="W7" s="75"/>
      <c r="X7" s="75"/>
    </row>
    <row r="8" spans="1:24" ht="18.75" customHeight="1" thickBot="1" x14ac:dyDescent="0.3">
      <c r="A8" s="156">
        <v>35</v>
      </c>
      <c r="B8" s="156"/>
      <c r="C8" s="229" t="s">
        <v>299</v>
      </c>
      <c r="D8" s="198">
        <v>7.04</v>
      </c>
      <c r="E8" s="156"/>
      <c r="F8" s="159">
        <v>13.48</v>
      </c>
      <c r="G8" s="159">
        <f t="shared" si="0"/>
        <v>0</v>
      </c>
      <c r="H8" s="159">
        <f t="shared" si="1"/>
        <v>13.48</v>
      </c>
      <c r="I8" s="156"/>
      <c r="J8" s="156"/>
      <c r="K8" s="159">
        <v>4.8099999999999996</v>
      </c>
      <c r="L8" s="156">
        <f t="shared" si="2"/>
        <v>0</v>
      </c>
      <c r="M8" s="159">
        <f t="shared" si="3"/>
        <v>4.8099999999999996</v>
      </c>
      <c r="N8" s="159">
        <f t="shared" si="4"/>
        <v>18.29</v>
      </c>
      <c r="O8" s="156">
        <v>2</v>
      </c>
      <c r="P8" s="156">
        <v>99</v>
      </c>
      <c r="Q8" s="161">
        <v>4</v>
      </c>
      <c r="R8" s="225">
        <f>IF(S6&lt;8, S6*20*0, IF(S6&lt;15,S6*20*0.3, IF(S6&lt;22, S6*20*0.3, IF(S6 &lt;29, S6*20*0.27, IF(S6&lt;36,S6*20*0.25,IF(S6&lt;43,S6*20*0.22))))))</f>
        <v>151.20000000000002</v>
      </c>
      <c r="S8" s="162">
        <f>S6*10</f>
        <v>280</v>
      </c>
    </row>
    <row r="9" spans="1:24" ht="18.75" customHeight="1" thickBot="1" x14ac:dyDescent="0.3">
      <c r="A9" s="156">
        <v>35</v>
      </c>
      <c r="B9" s="156"/>
      <c r="C9" s="255" t="s">
        <v>474</v>
      </c>
      <c r="D9" s="156">
        <v>4.3499999999999996</v>
      </c>
      <c r="E9" s="156"/>
      <c r="F9" s="159">
        <v>7.16</v>
      </c>
      <c r="G9" s="159">
        <f t="shared" si="0"/>
        <v>0</v>
      </c>
      <c r="H9" s="159">
        <f t="shared" si="1"/>
        <v>7.16</v>
      </c>
      <c r="I9" s="156"/>
      <c r="J9" s="156"/>
      <c r="K9" s="159">
        <v>10.18</v>
      </c>
      <c r="L9" s="156">
        <f t="shared" si="2"/>
        <v>0</v>
      </c>
      <c r="M9" s="159">
        <f t="shared" si="3"/>
        <v>10.18</v>
      </c>
      <c r="N9" s="159">
        <f t="shared" si="4"/>
        <v>17.34</v>
      </c>
      <c r="O9" s="156">
        <v>3</v>
      </c>
      <c r="P9" s="156">
        <v>98</v>
      </c>
      <c r="Q9" s="156"/>
      <c r="R9" s="162">
        <f>IF(S6&lt;8, S6*20*0, IF(S6&lt;15,S6*20*0, IF(S6&lt;22, S6*20*0.15, IF(S6 &lt;29, S6*20*0.17, IF(S6&lt;36,S6*20*0.14,IF(S6&lt;43,S6*20*0.13))))))</f>
        <v>95.2</v>
      </c>
      <c r="S9" s="227"/>
      <c r="T9" s="1"/>
    </row>
    <row r="10" spans="1:24" ht="18.75" customHeight="1" thickBot="1" x14ac:dyDescent="0.3">
      <c r="A10" s="156">
        <v>70</v>
      </c>
      <c r="B10" s="156"/>
      <c r="C10" s="229" t="s">
        <v>505</v>
      </c>
      <c r="D10" s="156">
        <v>4.25</v>
      </c>
      <c r="E10" s="156"/>
      <c r="F10" s="159">
        <v>12.16</v>
      </c>
      <c r="G10" s="159">
        <f t="shared" si="0"/>
        <v>0</v>
      </c>
      <c r="H10" s="159">
        <f t="shared" si="1"/>
        <v>12.16</v>
      </c>
      <c r="I10" s="156"/>
      <c r="J10" s="156"/>
      <c r="K10" s="159">
        <v>4.78</v>
      </c>
      <c r="L10" s="156">
        <f t="shared" si="2"/>
        <v>0</v>
      </c>
      <c r="M10" s="159">
        <f t="shared" si="3"/>
        <v>4.78</v>
      </c>
      <c r="N10" s="159">
        <f t="shared" si="4"/>
        <v>16.940000000000001</v>
      </c>
      <c r="O10" s="156">
        <v>4</v>
      </c>
      <c r="P10" s="156">
        <v>97</v>
      </c>
      <c r="Q10" s="161"/>
      <c r="R10" s="225">
        <f>IF(S6&lt;8, S6*20*0, IF(S6&lt;15,S6*20*0, IF(S6&lt;22, S6*20*0, IF(S6 &lt;29, S6*20*0.11, IF(S6&lt;36,S6*20*0.12,IF(S6&lt;43,S6*20*0.11))))))</f>
        <v>61.6</v>
      </c>
      <c r="S10" s="162"/>
    </row>
    <row r="11" spans="1:24" ht="18.75" customHeight="1" thickBot="1" x14ac:dyDescent="0.3">
      <c r="A11" s="156">
        <v>70</v>
      </c>
      <c r="B11" s="156"/>
      <c r="C11" s="255" t="s">
        <v>557</v>
      </c>
      <c r="D11" s="159">
        <v>5.03</v>
      </c>
      <c r="E11" s="156"/>
      <c r="F11" s="159">
        <v>9.43</v>
      </c>
      <c r="G11" s="159">
        <f t="shared" si="0"/>
        <v>0</v>
      </c>
      <c r="H11" s="159">
        <f t="shared" si="1"/>
        <v>9.43</v>
      </c>
      <c r="I11" s="156"/>
      <c r="J11" s="156"/>
      <c r="K11" s="159">
        <v>7.05</v>
      </c>
      <c r="L11" s="156">
        <f t="shared" si="2"/>
        <v>0</v>
      </c>
      <c r="M11" s="159">
        <f t="shared" si="3"/>
        <v>7.05</v>
      </c>
      <c r="N11" s="159">
        <f t="shared" si="4"/>
        <v>16.48</v>
      </c>
      <c r="O11" s="156"/>
      <c r="P11" s="254">
        <v>96</v>
      </c>
      <c r="Q11" s="161"/>
      <c r="R11" s="225"/>
      <c r="S11" s="162"/>
    </row>
    <row r="12" spans="1:24" ht="18.75" customHeight="1" thickBot="1" x14ac:dyDescent="0.3">
      <c r="A12" s="156">
        <v>70</v>
      </c>
      <c r="B12" s="156"/>
      <c r="C12" s="229" t="s">
        <v>481</v>
      </c>
      <c r="D12" s="167"/>
      <c r="E12" s="156"/>
      <c r="F12" s="159">
        <v>8.85</v>
      </c>
      <c r="G12" s="159">
        <f t="shared" si="0"/>
        <v>0</v>
      </c>
      <c r="H12" s="159">
        <f t="shared" si="1"/>
        <v>8.85</v>
      </c>
      <c r="I12" s="156"/>
      <c r="J12" s="156"/>
      <c r="K12" s="159">
        <v>6.84</v>
      </c>
      <c r="L12" s="156">
        <f t="shared" si="2"/>
        <v>0</v>
      </c>
      <c r="M12" s="159">
        <f t="shared" si="3"/>
        <v>6.84</v>
      </c>
      <c r="N12" s="159">
        <f t="shared" si="4"/>
        <v>15.69</v>
      </c>
      <c r="O12" s="156"/>
      <c r="P12" s="156">
        <v>95</v>
      </c>
      <c r="Q12" s="161"/>
      <c r="R12" s="225"/>
      <c r="S12" s="171"/>
    </row>
    <row r="13" spans="1:24" ht="18.75" customHeight="1" thickBot="1" x14ac:dyDescent="0.3">
      <c r="A13" s="156">
        <v>70</v>
      </c>
      <c r="B13" s="156"/>
      <c r="C13" s="229" t="s">
        <v>448</v>
      </c>
      <c r="D13" s="167"/>
      <c r="E13" s="156"/>
      <c r="F13" s="159">
        <v>7.25</v>
      </c>
      <c r="G13" s="159">
        <f t="shared" si="0"/>
        <v>0</v>
      </c>
      <c r="H13" s="159">
        <f t="shared" si="1"/>
        <v>7.25</v>
      </c>
      <c r="I13" s="156"/>
      <c r="J13" s="156"/>
      <c r="K13" s="159">
        <v>7.62</v>
      </c>
      <c r="L13" s="156">
        <f t="shared" si="2"/>
        <v>0</v>
      </c>
      <c r="M13" s="159">
        <f t="shared" si="3"/>
        <v>7.62</v>
      </c>
      <c r="N13" s="159">
        <f t="shared" si="4"/>
        <v>14.870000000000001</v>
      </c>
      <c r="O13" s="156"/>
      <c r="P13" s="156">
        <v>94</v>
      </c>
      <c r="Q13" s="161"/>
      <c r="R13" s="201"/>
      <c r="S13" s="171"/>
    </row>
    <row r="14" spans="1:24" ht="18.75" customHeight="1" thickBot="1" x14ac:dyDescent="0.3">
      <c r="A14" s="156">
        <v>35</v>
      </c>
      <c r="B14" s="156"/>
      <c r="C14" s="229" t="s">
        <v>507</v>
      </c>
      <c r="D14" s="156"/>
      <c r="E14" s="156"/>
      <c r="F14" s="159">
        <v>10.16</v>
      </c>
      <c r="G14" s="159">
        <f t="shared" si="0"/>
        <v>0</v>
      </c>
      <c r="H14" s="159">
        <f t="shared" si="1"/>
        <v>10.16</v>
      </c>
      <c r="I14" s="156"/>
      <c r="J14" s="156"/>
      <c r="K14" s="159">
        <v>4.49</v>
      </c>
      <c r="L14" s="156">
        <f t="shared" si="2"/>
        <v>0</v>
      </c>
      <c r="M14" s="159">
        <f t="shared" si="3"/>
        <v>4.49</v>
      </c>
      <c r="N14" s="159">
        <f t="shared" si="4"/>
        <v>14.65</v>
      </c>
      <c r="O14" s="156"/>
      <c r="P14" s="156">
        <v>93</v>
      </c>
      <c r="Q14" s="161"/>
      <c r="R14" s="201"/>
      <c r="S14" s="171"/>
    </row>
    <row r="15" spans="1:24" ht="18.75" customHeight="1" thickBot="1" x14ac:dyDescent="0.3">
      <c r="A15" s="156">
        <v>70</v>
      </c>
      <c r="B15" s="156"/>
      <c r="C15" s="229" t="s">
        <v>578</v>
      </c>
      <c r="D15" s="167"/>
      <c r="E15" s="156"/>
      <c r="F15" s="159">
        <v>8.51</v>
      </c>
      <c r="G15" s="159">
        <f t="shared" si="0"/>
        <v>0</v>
      </c>
      <c r="H15" s="159">
        <f t="shared" si="1"/>
        <v>8.51</v>
      </c>
      <c r="I15" s="156"/>
      <c r="J15" s="156"/>
      <c r="K15" s="159">
        <v>5.0999999999999996</v>
      </c>
      <c r="L15" s="156">
        <f t="shared" si="2"/>
        <v>0</v>
      </c>
      <c r="M15" s="159">
        <f t="shared" si="3"/>
        <v>5.0999999999999996</v>
      </c>
      <c r="N15" s="159">
        <f t="shared" si="4"/>
        <v>13.61</v>
      </c>
      <c r="O15" s="156"/>
      <c r="P15" s="254">
        <v>92</v>
      </c>
      <c r="Q15" s="161"/>
      <c r="R15" s="166"/>
      <c r="S15" s="169"/>
    </row>
    <row r="16" spans="1:24" ht="18.75" customHeight="1" thickBot="1" x14ac:dyDescent="0.3">
      <c r="A16" s="156">
        <v>70</v>
      </c>
      <c r="B16" s="156"/>
      <c r="C16" s="229" t="s">
        <v>509</v>
      </c>
      <c r="D16" s="167"/>
      <c r="E16" s="156"/>
      <c r="F16" s="159">
        <v>7.39</v>
      </c>
      <c r="G16" s="159">
        <f t="shared" si="0"/>
        <v>0</v>
      </c>
      <c r="H16" s="159">
        <f t="shared" si="1"/>
        <v>7.39</v>
      </c>
      <c r="I16" s="156"/>
      <c r="J16" s="156"/>
      <c r="K16" s="159">
        <v>6.14</v>
      </c>
      <c r="L16" s="156">
        <f t="shared" si="2"/>
        <v>0</v>
      </c>
      <c r="M16" s="159">
        <f t="shared" si="3"/>
        <v>6.14</v>
      </c>
      <c r="N16" s="159">
        <f t="shared" si="4"/>
        <v>13.53</v>
      </c>
      <c r="O16" s="156"/>
      <c r="P16" s="156">
        <v>91</v>
      </c>
      <c r="Q16" s="161"/>
      <c r="R16" s="201"/>
      <c r="S16" s="171"/>
    </row>
    <row r="17" spans="1:19" ht="18.75" customHeight="1" thickBot="1" x14ac:dyDescent="0.3">
      <c r="A17" s="156">
        <v>70</v>
      </c>
      <c r="B17" s="156"/>
      <c r="C17" s="229" t="s">
        <v>488</v>
      </c>
      <c r="D17" s="156"/>
      <c r="E17" s="156"/>
      <c r="F17" s="159">
        <v>6.74</v>
      </c>
      <c r="G17" s="159">
        <f t="shared" si="0"/>
        <v>0</v>
      </c>
      <c r="H17" s="159">
        <f t="shared" si="1"/>
        <v>6.74</v>
      </c>
      <c r="I17" s="156"/>
      <c r="J17" s="156"/>
      <c r="K17" s="159">
        <v>5.19</v>
      </c>
      <c r="L17" s="156">
        <f t="shared" si="2"/>
        <v>0</v>
      </c>
      <c r="M17" s="159">
        <f t="shared" si="3"/>
        <v>5.19</v>
      </c>
      <c r="N17" s="159">
        <f t="shared" si="4"/>
        <v>11.93</v>
      </c>
      <c r="O17" s="156"/>
      <c r="P17" s="156">
        <v>90</v>
      </c>
      <c r="Q17" s="161"/>
      <c r="R17" s="201"/>
      <c r="S17" s="171"/>
    </row>
    <row r="18" spans="1:19" ht="18.75" customHeight="1" thickBot="1" x14ac:dyDescent="0.3">
      <c r="A18" s="156">
        <v>35</v>
      </c>
      <c r="B18" s="156"/>
      <c r="C18" s="229" t="s">
        <v>579</v>
      </c>
      <c r="D18" s="167"/>
      <c r="E18" s="156"/>
      <c r="F18" s="159">
        <v>3.36</v>
      </c>
      <c r="G18" s="159">
        <f t="shared" si="0"/>
        <v>0</v>
      </c>
      <c r="H18" s="159">
        <f t="shared" si="1"/>
        <v>3.36</v>
      </c>
      <c r="I18" s="156"/>
      <c r="J18" s="156"/>
      <c r="K18" s="159">
        <v>7.64</v>
      </c>
      <c r="L18" s="156">
        <f t="shared" si="2"/>
        <v>0</v>
      </c>
      <c r="M18" s="159">
        <f t="shared" si="3"/>
        <v>7.64</v>
      </c>
      <c r="N18" s="159">
        <f t="shared" si="4"/>
        <v>11</v>
      </c>
      <c r="O18" s="156"/>
      <c r="P18" s="156">
        <v>89</v>
      </c>
      <c r="Q18" s="161"/>
      <c r="R18" s="162"/>
      <c r="S18" s="227"/>
    </row>
    <row r="19" spans="1:19" ht="18.75" customHeight="1" thickBot="1" x14ac:dyDescent="0.3">
      <c r="A19" s="156">
        <v>35</v>
      </c>
      <c r="B19" s="156"/>
      <c r="C19" s="229" t="s">
        <v>154</v>
      </c>
      <c r="D19" s="167"/>
      <c r="E19" s="156"/>
      <c r="F19" s="159">
        <v>2.87</v>
      </c>
      <c r="G19" s="159">
        <f t="shared" si="0"/>
        <v>0</v>
      </c>
      <c r="H19" s="159">
        <f t="shared" si="1"/>
        <v>2.87</v>
      </c>
      <c r="I19" s="156"/>
      <c r="J19" s="156"/>
      <c r="K19" s="159">
        <v>7.6</v>
      </c>
      <c r="L19" s="156">
        <f t="shared" si="2"/>
        <v>0</v>
      </c>
      <c r="M19" s="159">
        <f t="shared" si="3"/>
        <v>7.6</v>
      </c>
      <c r="N19" s="159">
        <f t="shared" si="4"/>
        <v>10.469999999999999</v>
      </c>
      <c r="O19" s="156"/>
      <c r="P19" s="254">
        <v>88</v>
      </c>
      <c r="Q19" s="161"/>
      <c r="R19" s="166"/>
      <c r="S19" s="171"/>
    </row>
    <row r="20" spans="1:19" ht="18.75" customHeight="1" thickBot="1" x14ac:dyDescent="0.3">
      <c r="A20" s="156">
        <v>35</v>
      </c>
      <c r="B20" s="156"/>
      <c r="C20" s="229" t="s">
        <v>50</v>
      </c>
      <c r="D20" s="156"/>
      <c r="E20" s="156"/>
      <c r="F20" s="159">
        <v>4.09</v>
      </c>
      <c r="G20" s="159">
        <f t="shared" si="0"/>
        <v>0</v>
      </c>
      <c r="H20" s="159">
        <f t="shared" si="1"/>
        <v>4.09</v>
      </c>
      <c r="I20" s="156"/>
      <c r="J20" s="156"/>
      <c r="K20" s="159">
        <v>4.62</v>
      </c>
      <c r="L20" s="156">
        <f t="shared" si="2"/>
        <v>0</v>
      </c>
      <c r="M20" s="159">
        <f t="shared" si="3"/>
        <v>4.62</v>
      </c>
      <c r="N20" s="159">
        <f t="shared" si="4"/>
        <v>8.7100000000000009</v>
      </c>
      <c r="O20" s="156"/>
      <c r="P20" s="156">
        <v>87</v>
      </c>
      <c r="Q20" s="161"/>
      <c r="R20" s="201"/>
      <c r="S20" s="171"/>
    </row>
    <row r="21" spans="1:19" ht="18.75" customHeight="1" thickBot="1" x14ac:dyDescent="0.3">
      <c r="A21" s="156">
        <v>35</v>
      </c>
      <c r="B21" s="156"/>
      <c r="C21" s="255" t="s">
        <v>499</v>
      </c>
      <c r="D21" s="156"/>
      <c r="E21" s="156"/>
      <c r="F21" s="159">
        <v>2.95</v>
      </c>
      <c r="G21" s="159">
        <f t="shared" si="0"/>
        <v>0</v>
      </c>
      <c r="H21" s="159">
        <f t="shared" si="1"/>
        <v>2.95</v>
      </c>
      <c r="I21" s="156"/>
      <c r="J21" s="156"/>
      <c r="K21" s="159">
        <v>4.87</v>
      </c>
      <c r="L21" s="156">
        <f t="shared" si="2"/>
        <v>0</v>
      </c>
      <c r="M21" s="159">
        <f t="shared" si="3"/>
        <v>4.87</v>
      </c>
      <c r="N21" s="159">
        <f t="shared" si="4"/>
        <v>7.82</v>
      </c>
      <c r="O21" s="156"/>
      <c r="P21" s="156">
        <v>86</v>
      </c>
      <c r="Q21" s="161"/>
      <c r="R21" s="201"/>
      <c r="S21" s="171"/>
    </row>
    <row r="22" spans="1:19" ht="18.75" customHeight="1" thickBot="1" x14ac:dyDescent="0.3">
      <c r="A22" s="156">
        <v>70</v>
      </c>
      <c r="B22" s="156"/>
      <c r="C22" s="255" t="s">
        <v>577</v>
      </c>
      <c r="D22" s="156"/>
      <c r="E22" s="156"/>
      <c r="F22" s="159">
        <v>6.9</v>
      </c>
      <c r="G22" s="159">
        <f t="shared" si="0"/>
        <v>0</v>
      </c>
      <c r="H22" s="159">
        <f t="shared" si="1"/>
        <v>6.9</v>
      </c>
      <c r="I22" s="156"/>
      <c r="J22" s="156"/>
      <c r="K22" s="159">
        <v>0</v>
      </c>
      <c r="L22" s="156">
        <f t="shared" si="2"/>
        <v>0</v>
      </c>
      <c r="M22" s="159">
        <f t="shared" si="3"/>
        <v>0</v>
      </c>
      <c r="N22" s="159">
        <f t="shared" si="4"/>
        <v>6.9</v>
      </c>
      <c r="O22" s="156"/>
      <c r="P22" s="156">
        <v>85</v>
      </c>
      <c r="Q22" s="161"/>
      <c r="R22" s="201"/>
      <c r="S22" s="171"/>
    </row>
    <row r="23" spans="1:19" ht="18.75" customHeight="1" thickBot="1" x14ac:dyDescent="0.3">
      <c r="A23" s="364" t="s">
        <v>580</v>
      </c>
      <c r="B23" s="156"/>
      <c r="C23" s="229" t="s">
        <v>307</v>
      </c>
      <c r="D23" s="167"/>
      <c r="E23" s="156"/>
      <c r="F23" s="159">
        <v>2.52</v>
      </c>
      <c r="G23" s="159">
        <f t="shared" si="0"/>
        <v>0</v>
      </c>
      <c r="H23" s="159">
        <f t="shared" si="1"/>
        <v>2.52</v>
      </c>
      <c r="I23" s="156"/>
      <c r="J23" s="156"/>
      <c r="K23" s="159">
        <v>1.97</v>
      </c>
      <c r="L23" s="156">
        <f t="shared" si="2"/>
        <v>0</v>
      </c>
      <c r="M23" s="159">
        <f t="shared" si="3"/>
        <v>1.97</v>
      </c>
      <c r="N23" s="159">
        <f t="shared" si="4"/>
        <v>4.49</v>
      </c>
      <c r="O23" s="156"/>
      <c r="P23" s="156">
        <v>84</v>
      </c>
      <c r="Q23" s="161"/>
      <c r="R23" s="201"/>
      <c r="S23" s="171"/>
    </row>
    <row r="24" spans="1:19" ht="18.75" customHeight="1" thickBot="1" x14ac:dyDescent="0.3">
      <c r="A24" s="156">
        <v>70</v>
      </c>
      <c r="B24" s="156"/>
      <c r="C24" s="229" t="s">
        <v>510</v>
      </c>
      <c r="D24" s="199"/>
      <c r="E24" s="156"/>
      <c r="F24" s="159">
        <v>0</v>
      </c>
      <c r="G24" s="159">
        <f t="shared" si="0"/>
        <v>0</v>
      </c>
      <c r="H24" s="159">
        <f t="shared" si="1"/>
        <v>0</v>
      </c>
      <c r="I24" s="156"/>
      <c r="J24" s="156"/>
      <c r="K24" s="159">
        <v>0</v>
      </c>
      <c r="L24" s="156">
        <f t="shared" si="2"/>
        <v>0</v>
      </c>
      <c r="M24" s="159">
        <f t="shared" si="3"/>
        <v>0</v>
      </c>
      <c r="N24" s="159">
        <f t="shared" si="4"/>
        <v>0</v>
      </c>
      <c r="O24" s="156"/>
      <c r="P24" s="156">
        <v>79</v>
      </c>
      <c r="Q24" s="161"/>
      <c r="R24" s="201"/>
      <c r="S24" s="171"/>
    </row>
    <row r="25" spans="1:19" ht="21" customHeight="1" thickBot="1" x14ac:dyDescent="0.3">
      <c r="A25" s="156">
        <v>35</v>
      </c>
      <c r="B25" s="156"/>
      <c r="C25" s="229" t="s">
        <v>560</v>
      </c>
      <c r="D25" s="156"/>
      <c r="E25" s="156"/>
      <c r="F25" s="159">
        <v>0</v>
      </c>
      <c r="G25" s="159">
        <f t="shared" si="0"/>
        <v>0</v>
      </c>
      <c r="H25" s="159">
        <f t="shared" si="1"/>
        <v>0</v>
      </c>
      <c r="I25" s="156"/>
      <c r="J25" s="156"/>
      <c r="K25" s="159">
        <v>0</v>
      </c>
      <c r="L25" s="156">
        <f t="shared" si="2"/>
        <v>0</v>
      </c>
      <c r="M25" s="159">
        <f t="shared" si="3"/>
        <v>0</v>
      </c>
      <c r="N25" s="159">
        <f t="shared" si="4"/>
        <v>0</v>
      </c>
      <c r="O25" s="156"/>
      <c r="P25" s="156">
        <v>79</v>
      </c>
      <c r="Q25" s="161"/>
      <c r="R25" s="201"/>
      <c r="S25" s="171"/>
    </row>
    <row r="26" spans="1:19" ht="15" customHeight="1" x14ac:dyDescent="0.25">
      <c r="A26" s="256"/>
      <c r="B26" s="256"/>
      <c r="C26" s="257"/>
      <c r="D26" s="256"/>
      <c r="E26" s="256"/>
      <c r="F26" s="256"/>
      <c r="G26" s="256"/>
      <c r="H26" s="202"/>
      <c r="I26" s="202"/>
      <c r="J26" s="202"/>
      <c r="K26" s="202"/>
      <c r="L26" s="202"/>
      <c r="M26" s="202"/>
      <c r="N26" s="202"/>
      <c r="O26" s="202"/>
      <c r="P26" s="203"/>
      <c r="Q26" s="203"/>
      <c r="R26" s="202"/>
      <c r="S26" s="202"/>
    </row>
    <row r="27" spans="1:19" ht="18.75" customHeight="1" x14ac:dyDescent="0.25">
      <c r="A27" s="202"/>
      <c r="B27" s="202"/>
      <c r="C27" s="258" t="s">
        <v>79</v>
      </c>
      <c r="D27" s="174">
        <f>SUM(A7:A25)</f>
        <v>980</v>
      </c>
      <c r="E27" s="389" t="s">
        <v>80</v>
      </c>
      <c r="F27" s="389"/>
      <c r="G27" s="174">
        <f>SUM(R7:R25)</f>
        <v>560</v>
      </c>
      <c r="H27" s="202"/>
      <c r="I27" s="202"/>
      <c r="J27" s="202"/>
      <c r="K27" s="202"/>
      <c r="L27" s="202"/>
      <c r="M27" s="202"/>
      <c r="N27" s="202"/>
      <c r="O27" s="202"/>
      <c r="P27" s="203"/>
      <c r="Q27" s="203"/>
      <c r="R27" s="202"/>
      <c r="S27" s="202"/>
    </row>
    <row r="28" spans="1:19" ht="18.75" customHeight="1" x14ac:dyDescent="0.25">
      <c r="A28" s="202"/>
      <c r="B28" s="259"/>
      <c r="C28" s="258" t="s">
        <v>233</v>
      </c>
      <c r="D28" s="177">
        <f>SUM(H7:H25)/17</f>
        <v>7.3529411764705888</v>
      </c>
      <c r="E28" s="389" t="s">
        <v>239</v>
      </c>
      <c r="F28" s="389"/>
      <c r="G28" s="174">
        <f>SUM(R7:R20)+SUM(S7:S25)</f>
        <v>840</v>
      </c>
      <c r="H28" s="202"/>
      <c r="I28" s="202"/>
      <c r="J28" s="202"/>
      <c r="K28" s="202"/>
      <c r="L28" s="202"/>
      <c r="M28" s="202"/>
      <c r="N28" s="202"/>
      <c r="O28" s="202"/>
      <c r="P28" s="203"/>
      <c r="Q28" s="203"/>
      <c r="R28" s="202"/>
      <c r="S28" s="202"/>
    </row>
    <row r="29" spans="1:19" ht="18.75" customHeight="1" x14ac:dyDescent="0.25">
      <c r="A29" s="202"/>
      <c r="B29" s="202"/>
      <c r="C29" s="258" t="s">
        <v>234</v>
      </c>
      <c r="D29" s="177">
        <f>SUM(M7:M25)/17</f>
        <v>5.6788235294117646</v>
      </c>
      <c r="E29" s="389" t="s">
        <v>237</v>
      </c>
      <c r="F29" s="389"/>
      <c r="G29" s="174">
        <f>SUM(S6*5)</f>
        <v>140</v>
      </c>
      <c r="H29" s="202"/>
      <c r="I29" s="202"/>
      <c r="J29" s="202"/>
      <c r="K29" s="202"/>
      <c r="L29" s="202"/>
      <c r="M29" s="202"/>
      <c r="N29" s="202"/>
      <c r="O29" s="202"/>
      <c r="P29" s="203"/>
      <c r="Q29" s="203"/>
      <c r="R29" s="202"/>
      <c r="S29" s="202"/>
    </row>
    <row r="30" spans="1:19" ht="18.75" customHeight="1" x14ac:dyDescent="0.25">
      <c r="A30" s="202"/>
      <c r="B30" s="202"/>
      <c r="C30" s="258" t="s">
        <v>235</v>
      </c>
      <c r="D30" s="177">
        <f>SUM(N7:N25)/17</f>
        <v>13.031764705882354</v>
      </c>
      <c r="E30" s="389" t="s">
        <v>236</v>
      </c>
      <c r="F30" s="389"/>
      <c r="G30" s="174">
        <f>SUM(S6*5)</f>
        <v>140</v>
      </c>
      <c r="H30" s="202"/>
      <c r="I30" s="202"/>
      <c r="J30" s="202"/>
      <c r="K30" s="202"/>
      <c r="L30" s="202"/>
      <c r="M30" s="202"/>
      <c r="N30" s="202"/>
      <c r="O30" s="202"/>
      <c r="P30" s="203"/>
      <c r="Q30" s="203"/>
      <c r="R30" s="202"/>
      <c r="S30" s="202"/>
    </row>
    <row r="31" spans="1:19" ht="18.75" customHeight="1" x14ac:dyDescent="0.25">
      <c r="A31" s="202"/>
      <c r="B31" s="202"/>
      <c r="C31" s="258"/>
      <c r="D31" s="172"/>
      <c r="E31" s="389" t="s">
        <v>82</v>
      </c>
      <c r="F31" s="389"/>
      <c r="G31" s="174">
        <f>SUM(S6*5)</f>
        <v>140</v>
      </c>
      <c r="H31" s="202"/>
      <c r="I31" s="202"/>
      <c r="J31" s="202"/>
      <c r="K31" s="202"/>
      <c r="L31" s="202"/>
      <c r="M31" s="202"/>
      <c r="N31" s="202"/>
      <c r="O31" s="202"/>
      <c r="P31" s="203"/>
      <c r="Q31" s="203"/>
      <c r="R31" s="202"/>
      <c r="S31" s="202"/>
    </row>
    <row r="32" spans="1:19" ht="18.75" customHeight="1" x14ac:dyDescent="0.25">
      <c r="A32" s="202"/>
      <c r="B32" s="202"/>
      <c r="C32" s="258"/>
      <c r="D32" s="258"/>
      <c r="E32" s="258" t="s">
        <v>238</v>
      </c>
      <c r="F32" s="258"/>
      <c r="G32" s="260">
        <f>SUM(G28+G31)</f>
        <v>980</v>
      </c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</row>
    <row r="33" spans="1:19" ht="15.75" x14ac:dyDescent="0.25">
      <c r="A33" s="101"/>
      <c r="B33" s="101"/>
      <c r="C33" s="126"/>
      <c r="D33" s="10"/>
      <c r="E33" s="10"/>
      <c r="F33" s="10"/>
      <c r="G33" s="10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</row>
  </sheetData>
  <sortState xmlns:xlrd2="http://schemas.microsoft.com/office/spreadsheetml/2017/richdata2" ref="A7:N25">
    <sortCondition descending="1" ref="N7:N25"/>
  </sortState>
  <mergeCells count="8">
    <mergeCell ref="A1:S1"/>
    <mergeCell ref="D5:H5"/>
    <mergeCell ref="E30:F30"/>
    <mergeCell ref="E31:F31"/>
    <mergeCell ref="I5:N5"/>
    <mergeCell ref="E27:F27"/>
    <mergeCell ref="E28:F28"/>
    <mergeCell ref="E29:F29"/>
  </mergeCells>
  <pageMargins left="0.25" right="0.25" top="0.75" bottom="0.75" header="0.3" footer="0.3"/>
  <pageSetup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topLeftCell="A5" workbookViewId="0">
      <selection activeCell="C20" sqref="C20"/>
    </sheetView>
  </sheetViews>
  <sheetFormatPr defaultRowHeight="12.75" x14ac:dyDescent="0.2"/>
  <cols>
    <col min="1" max="1" width="12" customWidth="1"/>
    <col min="2" max="2" width="14.140625" customWidth="1"/>
    <col min="3" max="3" width="40.5703125" customWidth="1"/>
    <col min="4" max="4" width="11.85546875" customWidth="1"/>
    <col min="5" max="5" width="13.42578125" customWidth="1"/>
    <col min="6" max="6" width="9.5703125" customWidth="1"/>
    <col min="7" max="7" width="24" customWidth="1"/>
    <col min="8" max="10" width="13.42578125" customWidth="1"/>
    <col min="11" max="12" width="13.42578125" style="4" customWidth="1"/>
    <col min="13" max="13" width="17.140625" customWidth="1"/>
    <col min="14" max="14" width="13.42578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5" ht="20.25" x14ac:dyDescent="0.3">
      <c r="A1" s="385" t="s">
        <v>74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117"/>
      <c r="M1" s="101"/>
      <c r="N1" s="101"/>
      <c r="O1" s="101"/>
    </row>
    <row r="2" spans="1:15" ht="15.75" thickBo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ht="19.5" thickBot="1" x14ac:dyDescent="0.35">
      <c r="A3" s="146" t="s">
        <v>13</v>
      </c>
      <c r="B3" s="147"/>
      <c r="C3" s="383">
        <v>45038</v>
      </c>
      <c r="D3" s="384"/>
      <c r="E3" s="189"/>
      <c r="F3" s="189"/>
      <c r="G3" s="146" t="s">
        <v>14</v>
      </c>
      <c r="H3" s="147" t="s">
        <v>581</v>
      </c>
      <c r="I3" s="190"/>
      <c r="J3" s="191"/>
      <c r="K3" s="192"/>
      <c r="L3" s="192"/>
      <c r="M3" s="192"/>
      <c r="N3" s="192"/>
      <c r="O3" s="101"/>
    </row>
    <row r="4" spans="1:15" ht="31.5" customHeight="1" thickBot="1" x14ac:dyDescent="0.3">
      <c r="A4" s="192"/>
      <c r="B4" s="192"/>
      <c r="C4" s="192"/>
      <c r="D4" s="192"/>
      <c r="E4" s="192"/>
      <c r="F4" s="192"/>
      <c r="G4" s="192"/>
      <c r="H4" s="192"/>
      <c r="I4" s="192"/>
      <c r="J4" s="193"/>
      <c r="K4" s="192"/>
      <c r="L4" s="192"/>
      <c r="M4" s="192"/>
      <c r="N4" s="153" t="s">
        <v>84</v>
      </c>
      <c r="O4" s="101"/>
    </row>
    <row r="5" spans="1:15" ht="36.75" thickBot="1" x14ac:dyDescent="0.25">
      <c r="A5" s="153" t="s">
        <v>53</v>
      </c>
      <c r="B5" s="153" t="s">
        <v>76</v>
      </c>
      <c r="C5" s="154" t="s">
        <v>1</v>
      </c>
      <c r="D5" s="153" t="s">
        <v>54</v>
      </c>
      <c r="E5" s="153" t="s">
        <v>17</v>
      </c>
      <c r="F5" s="153" t="s">
        <v>55</v>
      </c>
      <c r="G5" s="153" t="s">
        <v>19</v>
      </c>
      <c r="H5" s="155" t="s">
        <v>20</v>
      </c>
      <c r="I5" s="153" t="s">
        <v>85</v>
      </c>
      <c r="J5" s="153" t="s">
        <v>0</v>
      </c>
      <c r="K5" s="153" t="s">
        <v>27</v>
      </c>
      <c r="L5" s="153" t="s">
        <v>62</v>
      </c>
      <c r="M5" s="153" t="s">
        <v>78</v>
      </c>
      <c r="N5" s="153">
        <f>SUM(A6:A42)/30</f>
        <v>29</v>
      </c>
      <c r="O5" s="101"/>
    </row>
    <row r="6" spans="1:15" ht="19.5" thickBot="1" x14ac:dyDescent="0.3">
      <c r="A6" s="156">
        <v>60</v>
      </c>
      <c r="B6" s="156"/>
      <c r="C6" s="157" t="s">
        <v>503</v>
      </c>
      <c r="D6" s="158">
        <v>3</v>
      </c>
      <c r="E6" s="167">
        <v>5.83</v>
      </c>
      <c r="F6" s="158"/>
      <c r="G6" s="159">
        <v>15.01</v>
      </c>
      <c r="H6" s="159">
        <f t="shared" ref="H6:H22" si="0">F6*0.5</f>
        <v>0</v>
      </c>
      <c r="I6" s="159">
        <f t="shared" ref="I6:I22" si="1">G6-H6</f>
        <v>15.01</v>
      </c>
      <c r="J6" s="194">
        <v>1</v>
      </c>
      <c r="K6" s="161">
        <v>100</v>
      </c>
      <c r="L6" s="161"/>
      <c r="M6" s="195">
        <f>IF(N5&lt;8,N5*20*1,IF(N5&lt;15,N5*20*0.7,IF(N5&lt;22,N5*20*0.55,IF(N5&lt;29,N5*20*0.45,IF(N5&lt;36,N5*20*0.4,IF(N5&lt;43,N5*20*0.38))))))</f>
        <v>232</v>
      </c>
      <c r="N6" s="196"/>
      <c r="O6" s="101"/>
    </row>
    <row r="7" spans="1:15" ht="19.5" thickBot="1" x14ac:dyDescent="0.3">
      <c r="A7" s="156">
        <v>60</v>
      </c>
      <c r="B7" s="156"/>
      <c r="C7" s="157" t="s">
        <v>586</v>
      </c>
      <c r="D7" s="158">
        <v>3</v>
      </c>
      <c r="E7" s="198">
        <v>7.86</v>
      </c>
      <c r="F7" s="158"/>
      <c r="G7" s="159">
        <v>14.63</v>
      </c>
      <c r="H7" s="159">
        <f t="shared" si="0"/>
        <v>0</v>
      </c>
      <c r="I7" s="159">
        <f t="shared" si="1"/>
        <v>14.63</v>
      </c>
      <c r="J7" s="194">
        <v>2</v>
      </c>
      <c r="K7" s="161">
        <v>99</v>
      </c>
      <c r="L7" s="161">
        <v>4</v>
      </c>
      <c r="M7" s="195">
        <f>IF(N5&lt;8, N5*20*0, IF(N5&lt;15,N5*20*0.3, IF(N5&lt;22, N5*20*0.3, IF(N5 &lt;29, N5*20*0.27, IF(N5&lt;36,N5*20*0.25,IF(N5&lt;43,N5*20*0.22))))))</f>
        <v>145</v>
      </c>
      <c r="N7" s="273">
        <f>N5*5</f>
        <v>145</v>
      </c>
      <c r="O7" s="101"/>
    </row>
    <row r="8" spans="1:15" ht="19.5" thickBot="1" x14ac:dyDescent="0.3">
      <c r="A8" s="156">
        <v>30</v>
      </c>
      <c r="B8" s="156"/>
      <c r="C8" s="157" t="s">
        <v>448</v>
      </c>
      <c r="D8" s="158">
        <v>3</v>
      </c>
      <c r="E8" s="231">
        <v>6.4</v>
      </c>
      <c r="F8" s="158"/>
      <c r="G8" s="159">
        <v>12.95</v>
      </c>
      <c r="H8" s="159">
        <f t="shared" si="0"/>
        <v>0</v>
      </c>
      <c r="I8" s="159">
        <f t="shared" si="1"/>
        <v>12.95</v>
      </c>
      <c r="J8" s="194">
        <v>3</v>
      </c>
      <c r="K8" s="161">
        <v>98</v>
      </c>
      <c r="L8" s="161"/>
      <c r="M8" s="197">
        <f>IF(N5&lt;8, N5*20*0, IF(N5&lt;15,N5*20*0, IF(N5&lt;22, N5*20*0.15, IF(N5 &lt;29, N5*20*0.17, IF(N5&lt;36,N5*20*0.14,IF(N5&lt;43,N5*20*0.13))))))</f>
        <v>81.2</v>
      </c>
      <c r="N8" s="163"/>
      <c r="O8" s="101"/>
    </row>
    <row r="9" spans="1:15" ht="19.5" thickBot="1" x14ac:dyDescent="0.3">
      <c r="A9" s="156">
        <v>60</v>
      </c>
      <c r="B9" s="156"/>
      <c r="C9" s="157" t="s">
        <v>579</v>
      </c>
      <c r="D9" s="158">
        <v>3</v>
      </c>
      <c r="E9" s="165">
        <v>5.95</v>
      </c>
      <c r="F9" s="158"/>
      <c r="G9" s="159">
        <v>12.64</v>
      </c>
      <c r="H9" s="159">
        <f t="shared" si="0"/>
        <v>0</v>
      </c>
      <c r="I9" s="159">
        <f t="shared" si="1"/>
        <v>12.64</v>
      </c>
      <c r="J9" s="194">
        <v>4</v>
      </c>
      <c r="K9" s="161">
        <v>97</v>
      </c>
      <c r="L9" s="161"/>
      <c r="M9" s="197">
        <f>IF(N5&lt;8, N5*20*0, IF(N5&lt;15,N5*20*0, IF(N5&lt;22, N5*20*0, IF(N5 &lt;29, N5*20*0.11, IF(N5&lt;36,N5*20*0.12,IF(N5&lt;43,N5*20*0.11))))))</f>
        <v>69.599999999999994</v>
      </c>
      <c r="N9" s="227"/>
      <c r="O9" s="101"/>
    </row>
    <row r="10" spans="1:15" ht="19.5" thickBot="1" x14ac:dyDescent="0.3">
      <c r="A10" s="156">
        <v>60</v>
      </c>
      <c r="B10" s="156"/>
      <c r="C10" s="157" t="s">
        <v>481</v>
      </c>
      <c r="D10" s="158">
        <v>3</v>
      </c>
      <c r="E10" s="167"/>
      <c r="F10" s="158"/>
      <c r="G10" s="159">
        <v>12.35</v>
      </c>
      <c r="H10" s="159">
        <f t="shared" si="0"/>
        <v>0</v>
      </c>
      <c r="I10" s="159">
        <f t="shared" si="1"/>
        <v>12.35</v>
      </c>
      <c r="J10" s="261">
        <v>5</v>
      </c>
      <c r="K10" s="161">
        <v>96</v>
      </c>
      <c r="L10" s="161"/>
      <c r="M10" s="197">
        <f>IF(N5&lt;8, N5*20*0, IF(N5&lt;15,N5*20*0, IF(N5&lt;22, N5*20*0, IF(N5 &lt;29, N5*20*0, IF(N5&lt;36,N5*20*0.09,IF(N5&lt;43,N5*20*0.09))))))</f>
        <v>52.199999999999996</v>
      </c>
      <c r="N10" s="162"/>
      <c r="O10" s="101"/>
    </row>
    <row r="11" spans="1:15" ht="18.75" thickBot="1" x14ac:dyDescent="0.3">
      <c r="A11" s="156">
        <v>60</v>
      </c>
      <c r="B11" s="156"/>
      <c r="C11" s="157" t="s">
        <v>487</v>
      </c>
      <c r="D11" s="158">
        <v>3</v>
      </c>
      <c r="E11" s="167">
        <v>4.75</v>
      </c>
      <c r="F11" s="158"/>
      <c r="G11" s="159">
        <v>9.66</v>
      </c>
      <c r="H11" s="159">
        <f t="shared" si="0"/>
        <v>0</v>
      </c>
      <c r="I11" s="159">
        <f t="shared" si="1"/>
        <v>9.66</v>
      </c>
      <c r="J11" s="156"/>
      <c r="K11" s="161">
        <v>95</v>
      </c>
      <c r="L11" s="161"/>
      <c r="M11" s="225"/>
      <c r="N11" s="171"/>
      <c r="O11" s="101"/>
    </row>
    <row r="12" spans="1:15" ht="18.75" thickBot="1" x14ac:dyDescent="0.3">
      <c r="A12" s="156">
        <v>60</v>
      </c>
      <c r="B12" s="156"/>
      <c r="C12" s="157" t="s">
        <v>587</v>
      </c>
      <c r="D12" s="158">
        <v>3</v>
      </c>
      <c r="E12" s="167">
        <v>5.58</v>
      </c>
      <c r="F12" s="158"/>
      <c r="G12" s="159">
        <v>9.6300000000000008</v>
      </c>
      <c r="H12" s="159">
        <f t="shared" si="0"/>
        <v>0</v>
      </c>
      <c r="I12" s="159">
        <f t="shared" si="1"/>
        <v>9.6300000000000008</v>
      </c>
      <c r="J12" s="156"/>
      <c r="K12" s="161">
        <v>94</v>
      </c>
      <c r="L12" s="161"/>
      <c r="M12" s="201"/>
      <c r="N12" s="171"/>
      <c r="O12" s="101"/>
    </row>
    <row r="13" spans="1:15" ht="18.75" thickBot="1" x14ac:dyDescent="0.3">
      <c r="A13" s="156">
        <v>60</v>
      </c>
      <c r="B13" s="156"/>
      <c r="C13" s="157" t="s">
        <v>488</v>
      </c>
      <c r="D13" s="158">
        <v>3</v>
      </c>
      <c r="E13" s="156"/>
      <c r="F13" s="158"/>
      <c r="G13" s="159">
        <v>9.6199999999999992</v>
      </c>
      <c r="H13" s="159">
        <f t="shared" si="0"/>
        <v>0</v>
      </c>
      <c r="I13" s="159">
        <f t="shared" si="1"/>
        <v>9.6199999999999992</v>
      </c>
      <c r="J13" s="170"/>
      <c r="K13" s="161">
        <v>93</v>
      </c>
      <c r="L13" s="161"/>
      <c r="M13" s="201"/>
      <c r="N13" s="171"/>
      <c r="O13" s="101"/>
    </row>
    <row r="14" spans="1:15" ht="18.75" thickBot="1" x14ac:dyDescent="0.3">
      <c r="A14" s="156">
        <v>60</v>
      </c>
      <c r="B14" s="156"/>
      <c r="C14" s="157" t="s">
        <v>474</v>
      </c>
      <c r="D14" s="158">
        <v>3</v>
      </c>
      <c r="E14" s="281"/>
      <c r="F14" s="158"/>
      <c r="G14" s="159">
        <v>8.52</v>
      </c>
      <c r="H14" s="159">
        <f t="shared" si="0"/>
        <v>0</v>
      </c>
      <c r="I14" s="159">
        <f t="shared" si="1"/>
        <v>8.52</v>
      </c>
      <c r="J14" s="156"/>
      <c r="K14" s="161">
        <v>92</v>
      </c>
      <c r="L14" s="161"/>
      <c r="M14" s="201"/>
      <c r="N14" s="171"/>
      <c r="O14" s="101"/>
    </row>
    <row r="15" spans="1:15" ht="18.75" thickBot="1" x14ac:dyDescent="0.3">
      <c r="A15" s="156">
        <v>60</v>
      </c>
      <c r="B15" s="156"/>
      <c r="C15" s="157" t="s">
        <v>584</v>
      </c>
      <c r="D15" s="158">
        <v>3</v>
      </c>
      <c r="E15" s="231"/>
      <c r="F15" s="158"/>
      <c r="G15" s="159">
        <v>7.8</v>
      </c>
      <c r="H15" s="159">
        <f t="shared" si="0"/>
        <v>0</v>
      </c>
      <c r="I15" s="159">
        <f t="shared" si="1"/>
        <v>7.8</v>
      </c>
      <c r="J15" s="156"/>
      <c r="K15" s="161">
        <v>91</v>
      </c>
      <c r="L15" s="161"/>
      <c r="M15" s="201"/>
      <c r="N15" s="171"/>
      <c r="O15" s="101"/>
    </row>
    <row r="16" spans="1:15" ht="18.75" thickBot="1" x14ac:dyDescent="0.3">
      <c r="A16" s="156">
        <v>30</v>
      </c>
      <c r="B16" s="156"/>
      <c r="C16" s="157" t="s">
        <v>144</v>
      </c>
      <c r="D16" s="158">
        <v>3</v>
      </c>
      <c r="E16" s="199"/>
      <c r="F16" s="158"/>
      <c r="G16" s="159">
        <v>6.3</v>
      </c>
      <c r="H16" s="159">
        <f t="shared" si="0"/>
        <v>0</v>
      </c>
      <c r="I16" s="159">
        <f t="shared" si="1"/>
        <v>6.3</v>
      </c>
      <c r="J16" s="156"/>
      <c r="K16" s="161">
        <v>90</v>
      </c>
      <c r="L16" s="161"/>
      <c r="M16" s="201"/>
      <c r="N16" s="171"/>
      <c r="O16" s="101"/>
    </row>
    <row r="17" spans="1:15" ht="18.75" thickBot="1" x14ac:dyDescent="0.3">
      <c r="A17" s="156">
        <v>30</v>
      </c>
      <c r="B17" s="156"/>
      <c r="C17" s="157" t="s">
        <v>583</v>
      </c>
      <c r="D17" s="156">
        <v>1</v>
      </c>
      <c r="E17" s="199"/>
      <c r="F17" s="158"/>
      <c r="G17" s="159">
        <v>2.78</v>
      </c>
      <c r="H17" s="159">
        <f t="shared" si="0"/>
        <v>0</v>
      </c>
      <c r="I17" s="159">
        <f t="shared" si="1"/>
        <v>2.78</v>
      </c>
      <c r="J17" s="156"/>
      <c r="K17" s="161">
        <v>89</v>
      </c>
      <c r="L17" s="161"/>
      <c r="M17" s="201"/>
      <c r="N17" s="171"/>
      <c r="O17" s="101"/>
    </row>
    <row r="18" spans="1:15" ht="18.75" thickBot="1" x14ac:dyDescent="0.3">
      <c r="A18" s="156">
        <v>30</v>
      </c>
      <c r="B18" s="156"/>
      <c r="C18" s="157" t="s">
        <v>50</v>
      </c>
      <c r="D18" s="158">
        <v>1</v>
      </c>
      <c r="E18" s="231"/>
      <c r="F18" s="158"/>
      <c r="G18" s="159">
        <v>2.59</v>
      </c>
      <c r="H18" s="159">
        <f t="shared" si="0"/>
        <v>0</v>
      </c>
      <c r="I18" s="159">
        <f t="shared" si="1"/>
        <v>2.59</v>
      </c>
      <c r="J18" s="156"/>
      <c r="K18" s="161">
        <v>88</v>
      </c>
      <c r="L18" s="161"/>
      <c r="M18" s="201"/>
      <c r="N18" s="171"/>
      <c r="O18" s="101"/>
    </row>
    <row r="19" spans="1:15" ht="18.75" thickBot="1" x14ac:dyDescent="0.3">
      <c r="A19" s="156">
        <v>60</v>
      </c>
      <c r="B19" s="156"/>
      <c r="C19" s="157" t="s">
        <v>475</v>
      </c>
      <c r="D19" s="158">
        <v>1</v>
      </c>
      <c r="E19" s="231"/>
      <c r="F19" s="158"/>
      <c r="G19" s="159">
        <v>2.21</v>
      </c>
      <c r="H19" s="159">
        <f t="shared" si="0"/>
        <v>0</v>
      </c>
      <c r="I19" s="159">
        <f t="shared" si="1"/>
        <v>2.21</v>
      </c>
      <c r="J19" s="156"/>
      <c r="K19" s="161">
        <v>87</v>
      </c>
      <c r="L19" s="161"/>
      <c r="M19" s="201"/>
      <c r="N19" s="171"/>
      <c r="O19" s="101"/>
    </row>
    <row r="20" spans="1:15" ht="18.75" thickBot="1" x14ac:dyDescent="0.3">
      <c r="A20" s="156">
        <v>60</v>
      </c>
      <c r="B20" s="156"/>
      <c r="C20" s="157" t="s">
        <v>623</v>
      </c>
      <c r="D20" s="158">
        <v>0</v>
      </c>
      <c r="E20" s="231"/>
      <c r="F20" s="158"/>
      <c r="G20" s="159">
        <v>0</v>
      </c>
      <c r="H20" s="159">
        <f t="shared" si="0"/>
        <v>0</v>
      </c>
      <c r="I20" s="159">
        <f t="shared" si="1"/>
        <v>0</v>
      </c>
      <c r="J20" s="170"/>
      <c r="K20" s="161">
        <v>82</v>
      </c>
      <c r="L20" s="161"/>
      <c r="M20" s="201"/>
      <c r="N20" s="171"/>
      <c r="O20" s="101"/>
    </row>
    <row r="21" spans="1:15" ht="18.75" thickBot="1" x14ac:dyDescent="0.3">
      <c r="A21" s="156">
        <v>60</v>
      </c>
      <c r="B21" s="156"/>
      <c r="C21" s="157" t="s">
        <v>585</v>
      </c>
      <c r="D21" s="158">
        <v>0</v>
      </c>
      <c r="E21" s="167"/>
      <c r="F21" s="158"/>
      <c r="G21" s="159">
        <v>0</v>
      </c>
      <c r="H21" s="159">
        <f t="shared" si="0"/>
        <v>0</v>
      </c>
      <c r="I21" s="159">
        <f t="shared" si="1"/>
        <v>0</v>
      </c>
      <c r="J21" s="170"/>
      <c r="K21" s="161">
        <v>82</v>
      </c>
      <c r="L21" s="161"/>
      <c r="M21" s="201"/>
      <c r="N21" s="171"/>
      <c r="O21" s="101"/>
    </row>
    <row r="22" spans="1:15" ht="18.75" thickBot="1" x14ac:dyDescent="0.3">
      <c r="A22" s="156">
        <v>30</v>
      </c>
      <c r="B22" s="156"/>
      <c r="C22" s="157" t="s">
        <v>46</v>
      </c>
      <c r="D22" s="158">
        <v>0</v>
      </c>
      <c r="E22" s="281"/>
      <c r="F22" s="158"/>
      <c r="G22" s="159">
        <v>0</v>
      </c>
      <c r="H22" s="159">
        <f t="shared" si="0"/>
        <v>0</v>
      </c>
      <c r="I22" s="159">
        <f t="shared" si="1"/>
        <v>0</v>
      </c>
      <c r="J22" s="170"/>
      <c r="K22" s="161">
        <v>82</v>
      </c>
      <c r="L22" s="161"/>
      <c r="M22" s="201"/>
      <c r="N22" s="171"/>
      <c r="O22" s="101"/>
    </row>
    <row r="23" spans="1:15" ht="18" x14ac:dyDescent="0.25">
      <c r="A23" s="202"/>
      <c r="B23" s="202"/>
      <c r="C23" s="202"/>
      <c r="D23" s="202"/>
      <c r="E23" s="202"/>
      <c r="F23" s="202"/>
      <c r="G23" s="202"/>
      <c r="H23" s="202"/>
      <c r="I23" s="202"/>
      <c r="J23" s="202"/>
      <c r="K23" s="203"/>
      <c r="L23" s="203"/>
      <c r="M23" s="204"/>
      <c r="N23" s="202"/>
      <c r="O23" s="101"/>
    </row>
    <row r="24" spans="1:15" ht="18" x14ac:dyDescent="0.25">
      <c r="A24" s="202"/>
      <c r="B24" s="202"/>
      <c r="C24" s="172"/>
      <c r="D24" s="172"/>
      <c r="E24" s="172"/>
      <c r="F24" s="172"/>
      <c r="G24" s="172" t="s">
        <v>79</v>
      </c>
      <c r="H24" s="204">
        <f>SUM(N5*30)</f>
        <v>870</v>
      </c>
      <c r="I24" s="202"/>
      <c r="J24" s="202"/>
      <c r="K24" s="203"/>
      <c r="L24" s="203"/>
      <c r="M24" s="204"/>
      <c r="N24" s="202"/>
      <c r="O24" s="101"/>
    </row>
    <row r="25" spans="1:15" ht="18.75" x14ac:dyDescent="0.3">
      <c r="A25" s="202"/>
      <c r="B25" s="205" t="s">
        <v>75</v>
      </c>
      <c r="C25" s="176" t="s">
        <v>22</v>
      </c>
      <c r="D25" s="202">
        <f>SUM(D6:D22)</f>
        <v>36</v>
      </c>
      <c r="E25" s="172"/>
      <c r="F25" s="176"/>
      <c r="G25" s="172" t="s">
        <v>80</v>
      </c>
      <c r="H25" s="204">
        <f>SUM(M6:M10)</f>
        <v>580</v>
      </c>
      <c r="I25" s="202"/>
      <c r="J25" s="207"/>
      <c r="K25" s="203"/>
      <c r="L25" s="203"/>
      <c r="M25" s="202"/>
      <c r="N25" s="202"/>
      <c r="O25" s="101"/>
    </row>
    <row r="26" spans="1:15" ht="18.75" x14ac:dyDescent="0.3">
      <c r="A26" s="202"/>
      <c r="B26" s="202"/>
      <c r="C26" s="176" t="s">
        <v>23</v>
      </c>
      <c r="D26" s="206">
        <f>SUM(I6:I22)</f>
        <v>126.68999999999998</v>
      </c>
      <c r="E26" s="172"/>
      <c r="F26" s="172"/>
      <c r="G26" s="172" t="s">
        <v>81</v>
      </c>
      <c r="H26" s="204">
        <f>SUM(N5*5)</f>
        <v>145</v>
      </c>
      <c r="I26" s="202"/>
      <c r="J26" s="207"/>
      <c r="K26" s="203"/>
      <c r="L26" s="203"/>
      <c r="M26" s="202"/>
      <c r="N26" s="202"/>
      <c r="O26" s="101"/>
    </row>
    <row r="27" spans="1:15" ht="18" x14ac:dyDescent="0.25">
      <c r="A27" s="202"/>
      <c r="B27" s="202"/>
      <c r="C27" s="176" t="s">
        <v>145</v>
      </c>
      <c r="D27" s="206">
        <f>D26/D25</f>
        <v>3.5191666666666661</v>
      </c>
      <c r="E27" s="172"/>
      <c r="F27" s="172"/>
      <c r="G27" s="172" t="s">
        <v>83</v>
      </c>
      <c r="H27" s="204">
        <f>SUM(M6:M10,N6)</f>
        <v>580</v>
      </c>
      <c r="I27" s="202"/>
      <c r="J27" s="202"/>
      <c r="K27" s="203"/>
      <c r="L27" s="203"/>
      <c r="M27" s="202"/>
      <c r="N27" s="202"/>
      <c r="O27" s="101"/>
    </row>
    <row r="28" spans="1:15" ht="18" x14ac:dyDescent="0.25">
      <c r="A28" s="202"/>
      <c r="B28" s="202"/>
      <c r="C28" s="202"/>
      <c r="D28" s="202"/>
      <c r="E28" s="172"/>
      <c r="F28" s="172"/>
      <c r="G28" s="172" t="s">
        <v>82</v>
      </c>
      <c r="H28" s="204">
        <f>SUM(N5*5)</f>
        <v>145</v>
      </c>
      <c r="I28" s="202"/>
      <c r="J28" s="202"/>
      <c r="K28" s="203"/>
      <c r="L28" s="203"/>
      <c r="M28" s="202"/>
      <c r="N28" s="202"/>
      <c r="O28" s="101"/>
    </row>
    <row r="29" spans="1:15" ht="18.75" x14ac:dyDescent="0.3">
      <c r="A29" s="202"/>
      <c r="B29" s="202"/>
      <c r="C29" s="367" t="s">
        <v>588</v>
      </c>
      <c r="D29" s="202"/>
      <c r="E29" s="202"/>
      <c r="F29" s="202"/>
      <c r="G29" s="232"/>
      <c r="H29" s="232"/>
      <c r="I29" s="202"/>
      <c r="J29" s="202"/>
      <c r="K29" s="202"/>
      <c r="L29" s="202"/>
      <c r="M29" s="202"/>
      <c r="N29" s="202"/>
    </row>
    <row r="30" spans="1:15" ht="18" x14ac:dyDescent="0.25">
      <c r="C30" s="368" t="s">
        <v>589</v>
      </c>
      <c r="G30" s="94"/>
      <c r="H30" s="94"/>
    </row>
    <row r="31" spans="1:15" ht="18" x14ac:dyDescent="0.25">
      <c r="C31" s="367" t="s">
        <v>590</v>
      </c>
      <c r="G31" s="94"/>
      <c r="H31" s="94"/>
    </row>
    <row r="32" spans="1:15" x14ac:dyDescent="0.2">
      <c r="G32" s="94"/>
      <c r="H32" s="94"/>
    </row>
    <row r="33" spans="7:8" x14ac:dyDescent="0.2">
      <c r="G33" s="94"/>
      <c r="H33" s="94"/>
    </row>
    <row r="34" spans="7:8" x14ac:dyDescent="0.2">
      <c r="G34" s="94"/>
      <c r="H34" s="94"/>
    </row>
    <row r="35" spans="7:8" x14ac:dyDescent="0.2">
      <c r="G35" s="94"/>
      <c r="H35" s="94"/>
    </row>
  </sheetData>
  <sortState xmlns:xlrd2="http://schemas.microsoft.com/office/spreadsheetml/2017/richdata2" ref="A6:I22">
    <sortCondition descending="1" ref="I6:I22"/>
  </sortState>
  <mergeCells count="2">
    <mergeCell ref="A1:K1"/>
    <mergeCell ref="C3:D3"/>
  </mergeCells>
  <pageMargins left="0.7" right="0.7" top="0.75" bottom="0.75" header="0.3" footer="0.3"/>
  <pageSetup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0"/>
  <sheetViews>
    <sheetView topLeftCell="A6" workbookViewId="0">
      <selection activeCell="C23" sqref="C23"/>
    </sheetView>
  </sheetViews>
  <sheetFormatPr defaultRowHeight="12.75" x14ac:dyDescent="0.2"/>
  <cols>
    <col min="1" max="1" width="13.42578125" customWidth="1"/>
    <col min="2" max="2" width="12.140625" customWidth="1"/>
    <col min="3" max="3" width="42.140625" customWidth="1"/>
    <col min="4" max="5" width="13.42578125" customWidth="1"/>
    <col min="6" max="6" width="11" style="114" customWidth="1"/>
    <col min="7" max="7" width="21.28515625" customWidth="1"/>
    <col min="8" max="10" width="13.42578125" customWidth="1"/>
    <col min="11" max="12" width="13.42578125" style="4" customWidth="1"/>
    <col min="13" max="13" width="15.140625" customWidth="1"/>
    <col min="14" max="14" width="13.42578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7" ht="18" x14ac:dyDescent="0.25">
      <c r="A1" s="382" t="s">
        <v>74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233"/>
      <c r="M1" s="202"/>
      <c r="N1" s="202"/>
      <c r="O1" s="202"/>
    </row>
    <row r="2" spans="1:17" ht="18" x14ac:dyDescent="0.25">
      <c r="A2" s="202"/>
      <c r="B2" s="202"/>
      <c r="C2" s="202"/>
      <c r="D2" s="202"/>
      <c r="E2" s="202"/>
      <c r="F2" s="233"/>
      <c r="G2" s="202"/>
      <c r="H2" s="202"/>
      <c r="I2" s="202"/>
      <c r="J2" s="202"/>
      <c r="K2" s="203"/>
      <c r="L2" s="203"/>
      <c r="M2" s="202"/>
      <c r="N2" s="202"/>
      <c r="O2" s="202"/>
    </row>
    <row r="3" spans="1:17" ht="18.75" thickBot="1" x14ac:dyDescent="0.3">
      <c r="A3" s="202"/>
      <c r="B3" s="202"/>
      <c r="C3" s="202"/>
      <c r="D3" s="202"/>
      <c r="E3" s="202"/>
      <c r="F3" s="233"/>
      <c r="G3" s="202"/>
      <c r="H3" s="202"/>
      <c r="I3" s="202"/>
      <c r="J3" s="202"/>
      <c r="K3" s="202"/>
      <c r="L3" s="202"/>
      <c r="M3" s="202"/>
      <c r="N3" s="202"/>
      <c r="O3" s="202"/>
    </row>
    <row r="4" spans="1:17" ht="19.5" thickBot="1" x14ac:dyDescent="0.35">
      <c r="A4" s="146" t="s">
        <v>13</v>
      </c>
      <c r="B4" s="147"/>
      <c r="C4" s="383">
        <v>45066</v>
      </c>
      <c r="D4" s="384"/>
      <c r="E4" s="189"/>
      <c r="F4" s="234"/>
      <c r="G4" s="146" t="s">
        <v>153</v>
      </c>
      <c r="H4" s="147" t="s">
        <v>582</v>
      </c>
      <c r="I4" s="190"/>
      <c r="J4" s="191"/>
      <c r="K4" s="192"/>
      <c r="L4" s="192"/>
      <c r="M4" s="192"/>
      <c r="N4" s="192"/>
      <c r="O4" s="202"/>
    </row>
    <row r="5" spans="1:17" ht="31.5" customHeight="1" thickBot="1" x14ac:dyDescent="0.3">
      <c r="A5" s="192"/>
      <c r="B5" s="192"/>
      <c r="C5" s="192"/>
      <c r="D5" s="192"/>
      <c r="E5" s="192"/>
      <c r="F5" s="235"/>
      <c r="G5" s="192"/>
      <c r="H5" s="192"/>
      <c r="I5" s="192"/>
      <c r="J5" s="193"/>
      <c r="K5" s="192"/>
      <c r="L5" s="192"/>
      <c r="M5" s="192"/>
      <c r="N5" s="153" t="s">
        <v>84</v>
      </c>
      <c r="O5" s="202"/>
    </row>
    <row r="6" spans="1:17" ht="36.75" thickBot="1" x14ac:dyDescent="0.3">
      <c r="A6" s="153" t="s">
        <v>53</v>
      </c>
      <c r="B6" s="153" t="s">
        <v>76</v>
      </c>
      <c r="C6" s="154" t="s">
        <v>1</v>
      </c>
      <c r="D6" s="153" t="s">
        <v>54</v>
      </c>
      <c r="E6" s="153" t="s">
        <v>17</v>
      </c>
      <c r="F6" s="153" t="s">
        <v>55</v>
      </c>
      <c r="G6" s="153" t="s">
        <v>19</v>
      </c>
      <c r="H6" s="155" t="s">
        <v>20</v>
      </c>
      <c r="I6" s="153" t="s">
        <v>85</v>
      </c>
      <c r="J6" s="153" t="s">
        <v>0</v>
      </c>
      <c r="K6" s="153" t="s">
        <v>27</v>
      </c>
      <c r="L6" s="153" t="s">
        <v>62</v>
      </c>
      <c r="M6" s="153" t="s">
        <v>78</v>
      </c>
      <c r="N6" s="153">
        <f>SUM(A7:A47)/30</f>
        <v>26</v>
      </c>
      <c r="O6" s="202"/>
    </row>
    <row r="7" spans="1:17" ht="18.75" thickBot="1" x14ac:dyDescent="0.3">
      <c r="A7" s="156">
        <v>60</v>
      </c>
      <c r="B7" s="156"/>
      <c r="C7" s="372" t="s">
        <v>594</v>
      </c>
      <c r="D7" s="158">
        <v>3</v>
      </c>
      <c r="E7" s="167">
        <v>3.66</v>
      </c>
      <c r="F7" s="158"/>
      <c r="G7" s="159">
        <v>8.61</v>
      </c>
      <c r="H7" s="159">
        <f t="shared" ref="H7:H21" si="0">F7*0.5</f>
        <v>0</v>
      </c>
      <c r="I7" s="159">
        <f t="shared" ref="I7:I21" si="1">G7-H7</f>
        <v>8.61</v>
      </c>
      <c r="J7" s="199">
        <v>1</v>
      </c>
      <c r="K7" s="161">
        <v>100</v>
      </c>
      <c r="L7" s="236">
        <v>4</v>
      </c>
      <c r="M7" s="195">
        <f>IF(N6&lt;8,N6*20*1,IF(N6&lt;15,N6*20*0.7,IF(N6&lt;22,N6*20*0.55,IF(N6&lt;29,N6*20*0.45,IF(N6&lt;36,N6*20*0.4,IF(N6&lt;43,N6*20*0.38))))))</f>
        <v>234</v>
      </c>
      <c r="N7" s="195"/>
      <c r="O7" s="202"/>
    </row>
    <row r="8" spans="1:17" ht="18.75" thickBot="1" x14ac:dyDescent="0.3">
      <c r="A8" s="156">
        <v>60</v>
      </c>
      <c r="B8" s="156"/>
      <c r="C8" s="157" t="s">
        <v>557</v>
      </c>
      <c r="D8" s="158">
        <v>3</v>
      </c>
      <c r="E8" s="156">
        <v>4.25</v>
      </c>
      <c r="F8" s="158"/>
      <c r="G8" s="159">
        <v>8.19</v>
      </c>
      <c r="H8" s="159">
        <f t="shared" si="0"/>
        <v>0</v>
      </c>
      <c r="I8" s="159">
        <f t="shared" si="1"/>
        <v>8.19</v>
      </c>
      <c r="J8" s="199">
        <v>2</v>
      </c>
      <c r="K8" s="236">
        <v>99</v>
      </c>
      <c r="L8" s="161"/>
      <c r="M8" s="195">
        <f>IF(N6&lt;8, N6*20*0, IF(N6&lt;15,N6*20*0.3, IF(N6&lt;22, N6*20*0.3, IF(N6 &lt;29, N6*20*0.27, IF(N6&lt;36,N6*20*0.25,IF(N6&lt;43,N6*20*0.22))))))</f>
        <v>140.4</v>
      </c>
      <c r="N8" s="164"/>
      <c r="O8" s="202"/>
    </row>
    <row r="9" spans="1:17" ht="18.75" thickBot="1" x14ac:dyDescent="0.3">
      <c r="A9" s="156">
        <v>60</v>
      </c>
      <c r="B9" s="156"/>
      <c r="C9" s="157" t="s">
        <v>510</v>
      </c>
      <c r="D9" s="158">
        <v>3</v>
      </c>
      <c r="E9" s="167">
        <v>3.89</v>
      </c>
      <c r="F9" s="158"/>
      <c r="G9" s="159">
        <v>7.77</v>
      </c>
      <c r="H9" s="159">
        <f t="shared" si="0"/>
        <v>0</v>
      </c>
      <c r="I9" s="159">
        <f t="shared" si="1"/>
        <v>7.77</v>
      </c>
      <c r="J9" s="199">
        <v>3</v>
      </c>
      <c r="K9" s="161">
        <v>98</v>
      </c>
      <c r="L9" s="161"/>
      <c r="M9" s="197">
        <f>IF(N6&lt;8, N6*20*0, IF(N6&lt;15,N6*20*0, IF(N6&lt;22, N6*20*0.15, IF(N6 &lt;29, N6*20*0.17, IF(N6&lt;36,N6*20*0.14,IF(N6&lt;43,N6*20*0.13))))))</f>
        <v>88.4</v>
      </c>
      <c r="N9" s="163"/>
      <c r="O9" s="202"/>
    </row>
    <row r="10" spans="1:17" ht="18.75" thickBot="1" x14ac:dyDescent="0.3">
      <c r="A10" s="156">
        <v>60</v>
      </c>
      <c r="B10" s="156"/>
      <c r="C10" s="157" t="s">
        <v>591</v>
      </c>
      <c r="D10" s="158">
        <v>3</v>
      </c>
      <c r="E10" s="165"/>
      <c r="F10" s="158"/>
      <c r="G10" s="159">
        <v>7.77</v>
      </c>
      <c r="H10" s="159">
        <f t="shared" si="0"/>
        <v>0</v>
      </c>
      <c r="I10" s="159">
        <f t="shared" si="1"/>
        <v>7.77</v>
      </c>
      <c r="J10" s="199">
        <v>4</v>
      </c>
      <c r="K10" s="161">
        <v>97</v>
      </c>
      <c r="L10" s="236"/>
      <c r="M10" s="197">
        <f>IF(N6&lt;8, N6*20*0, IF(N6&lt;15,N6*20*0, IF(N6&lt;22, N6*20*0, IF(N6 &lt;29, N6*20*0.11, IF(N6&lt;36,N6*20*0.12,IF(N6&lt;43,N6*20*0.11))))))</f>
        <v>57.2</v>
      </c>
      <c r="N10" s="227"/>
      <c r="O10" s="202"/>
    </row>
    <row r="11" spans="1:17" ht="18.75" thickBot="1" x14ac:dyDescent="0.3">
      <c r="A11" s="156">
        <v>60</v>
      </c>
      <c r="B11" s="156"/>
      <c r="C11" s="157" t="s">
        <v>488</v>
      </c>
      <c r="D11" s="158">
        <v>3</v>
      </c>
      <c r="E11" s="156"/>
      <c r="F11" s="158"/>
      <c r="G11" s="159">
        <v>6.6</v>
      </c>
      <c r="H11" s="159">
        <f t="shared" si="0"/>
        <v>0</v>
      </c>
      <c r="I11" s="159">
        <f t="shared" si="1"/>
        <v>6.6</v>
      </c>
      <c r="J11" s="199"/>
      <c r="K11" s="161">
        <v>96</v>
      </c>
      <c r="L11" s="236"/>
      <c r="M11" s="197"/>
      <c r="N11" s="195"/>
      <c r="O11" s="202"/>
    </row>
    <row r="12" spans="1:17" ht="18.75" thickBot="1" x14ac:dyDescent="0.3">
      <c r="A12" s="156">
        <v>60</v>
      </c>
      <c r="B12" s="156"/>
      <c r="C12" s="157" t="s">
        <v>595</v>
      </c>
      <c r="D12" s="158">
        <v>2</v>
      </c>
      <c r="E12" s="371">
        <v>4.3</v>
      </c>
      <c r="F12" s="158"/>
      <c r="G12" s="159">
        <v>6.13</v>
      </c>
      <c r="H12" s="159">
        <f t="shared" si="0"/>
        <v>0</v>
      </c>
      <c r="I12" s="159">
        <f t="shared" si="1"/>
        <v>6.13</v>
      </c>
      <c r="J12" s="199"/>
      <c r="K12" s="161">
        <v>95</v>
      </c>
      <c r="L12" s="236"/>
      <c r="M12" s="197"/>
      <c r="N12" s="195">
        <f>N6*5</f>
        <v>130</v>
      </c>
      <c r="O12" s="202"/>
    </row>
    <row r="13" spans="1:17" ht="18.75" thickBot="1" x14ac:dyDescent="0.3">
      <c r="A13" s="156">
        <v>30</v>
      </c>
      <c r="B13" s="156"/>
      <c r="C13" s="157" t="s">
        <v>47</v>
      </c>
      <c r="D13" s="158">
        <v>2</v>
      </c>
      <c r="E13" s="167">
        <v>4.1900000000000004</v>
      </c>
      <c r="F13" s="158"/>
      <c r="G13" s="159">
        <v>5.73</v>
      </c>
      <c r="H13" s="159">
        <f t="shared" si="0"/>
        <v>0</v>
      </c>
      <c r="I13" s="159">
        <f t="shared" si="1"/>
        <v>5.73</v>
      </c>
      <c r="J13" s="156"/>
      <c r="K13" s="161">
        <v>94</v>
      </c>
      <c r="L13" s="236"/>
      <c r="M13" s="201"/>
      <c r="N13" s="171"/>
      <c r="O13" s="202"/>
      <c r="Q13" s="339"/>
    </row>
    <row r="14" spans="1:17" ht="18.75" thickBot="1" x14ac:dyDescent="0.3">
      <c r="A14" s="156">
        <v>60</v>
      </c>
      <c r="B14" s="156"/>
      <c r="C14" s="157" t="s">
        <v>508</v>
      </c>
      <c r="D14" s="158">
        <v>1</v>
      </c>
      <c r="E14" s="167">
        <v>4.0199999999999996</v>
      </c>
      <c r="F14" s="158"/>
      <c r="G14" s="159">
        <v>4.0199999999999996</v>
      </c>
      <c r="H14" s="159">
        <f t="shared" si="0"/>
        <v>0</v>
      </c>
      <c r="I14" s="159">
        <f t="shared" si="1"/>
        <v>4.0199999999999996</v>
      </c>
      <c r="J14" s="156"/>
      <c r="K14" s="161">
        <v>93</v>
      </c>
      <c r="L14" s="236"/>
      <c r="M14" s="201"/>
      <c r="N14" s="171"/>
      <c r="O14" s="202"/>
    </row>
    <row r="15" spans="1:17" ht="18.75" thickBot="1" x14ac:dyDescent="0.3">
      <c r="A15" s="156">
        <v>60</v>
      </c>
      <c r="B15" s="156"/>
      <c r="C15" s="157" t="s">
        <v>592</v>
      </c>
      <c r="D15" s="158">
        <v>2</v>
      </c>
      <c r="E15" s="167"/>
      <c r="F15" s="158"/>
      <c r="G15" s="159">
        <v>3.38</v>
      </c>
      <c r="H15" s="159">
        <f t="shared" si="0"/>
        <v>0</v>
      </c>
      <c r="I15" s="159">
        <f t="shared" si="1"/>
        <v>3.38</v>
      </c>
      <c r="J15" s="156"/>
      <c r="K15" s="161">
        <v>92</v>
      </c>
      <c r="L15" s="161"/>
      <c r="M15" s="201"/>
      <c r="N15" s="171"/>
      <c r="O15" s="202"/>
    </row>
    <row r="16" spans="1:17" ht="18.75" thickBot="1" x14ac:dyDescent="0.3">
      <c r="A16" s="238">
        <v>30</v>
      </c>
      <c r="B16" s="238"/>
      <c r="C16" s="157" t="s">
        <v>154</v>
      </c>
      <c r="D16" s="158">
        <v>2</v>
      </c>
      <c r="E16" s="237"/>
      <c r="F16" s="238"/>
      <c r="G16" s="159">
        <v>3.2</v>
      </c>
      <c r="H16" s="159">
        <f t="shared" si="0"/>
        <v>0</v>
      </c>
      <c r="I16" s="159">
        <f t="shared" si="1"/>
        <v>3.2</v>
      </c>
      <c r="J16" s="156"/>
      <c r="K16" s="236">
        <v>91</v>
      </c>
      <c r="L16" s="161"/>
      <c r="M16" s="201"/>
      <c r="N16" s="171"/>
      <c r="O16" s="202"/>
    </row>
    <row r="17" spans="1:15" ht="18.75" thickBot="1" x14ac:dyDescent="0.3">
      <c r="A17" s="156">
        <v>60</v>
      </c>
      <c r="B17" s="156"/>
      <c r="C17" s="157" t="s">
        <v>489</v>
      </c>
      <c r="D17" s="158">
        <v>1</v>
      </c>
      <c r="E17" s="167"/>
      <c r="F17" s="158"/>
      <c r="G17" s="159">
        <v>2.11</v>
      </c>
      <c r="H17" s="159">
        <f t="shared" si="0"/>
        <v>0</v>
      </c>
      <c r="I17" s="159">
        <f t="shared" si="1"/>
        <v>2.11</v>
      </c>
      <c r="J17" s="156"/>
      <c r="K17" s="161">
        <v>90</v>
      </c>
      <c r="L17" s="161"/>
      <c r="M17" s="201"/>
      <c r="N17" s="171"/>
      <c r="O17" s="202"/>
    </row>
    <row r="18" spans="1:15" ht="18.75" thickBot="1" x14ac:dyDescent="0.3">
      <c r="A18" s="156">
        <v>60</v>
      </c>
      <c r="B18" s="156"/>
      <c r="C18" s="157" t="s">
        <v>505</v>
      </c>
      <c r="D18" s="158">
        <v>1</v>
      </c>
      <c r="E18" s="199"/>
      <c r="F18" s="158"/>
      <c r="G18" s="159">
        <v>1.75</v>
      </c>
      <c r="H18" s="159">
        <f t="shared" si="0"/>
        <v>0</v>
      </c>
      <c r="I18" s="159">
        <f t="shared" si="1"/>
        <v>1.75</v>
      </c>
      <c r="J18" s="156"/>
      <c r="K18" s="161">
        <v>89</v>
      </c>
      <c r="L18" s="161"/>
      <c r="M18" s="201"/>
      <c r="N18" s="171"/>
      <c r="O18" s="202"/>
    </row>
    <row r="19" spans="1:15" ht="18.75" thickBot="1" x14ac:dyDescent="0.3">
      <c r="A19" s="156">
        <v>30</v>
      </c>
      <c r="B19" s="168"/>
      <c r="C19" s="157" t="s">
        <v>499</v>
      </c>
      <c r="D19" s="158">
        <v>0</v>
      </c>
      <c r="E19" s="168"/>
      <c r="F19" s="238"/>
      <c r="G19" s="159">
        <v>0</v>
      </c>
      <c r="H19" s="159">
        <f t="shared" si="0"/>
        <v>0</v>
      </c>
      <c r="I19" s="159">
        <f t="shared" si="1"/>
        <v>0</v>
      </c>
      <c r="J19" s="156"/>
      <c r="K19" s="236">
        <v>84</v>
      </c>
      <c r="L19" s="161"/>
      <c r="M19" s="201"/>
      <c r="N19" s="171"/>
      <c r="O19" s="202"/>
    </row>
    <row r="20" spans="1:15" ht="18.75" thickBot="1" x14ac:dyDescent="0.3">
      <c r="A20" s="156">
        <v>60</v>
      </c>
      <c r="B20" s="156"/>
      <c r="C20" s="157" t="s">
        <v>593</v>
      </c>
      <c r="D20" s="158">
        <v>0</v>
      </c>
      <c r="E20" s="156"/>
      <c r="F20" s="158"/>
      <c r="G20" s="159">
        <v>0</v>
      </c>
      <c r="H20" s="159">
        <f t="shared" si="0"/>
        <v>0</v>
      </c>
      <c r="I20" s="159">
        <f t="shared" si="1"/>
        <v>0</v>
      </c>
      <c r="J20" s="156"/>
      <c r="K20" s="161">
        <v>84</v>
      </c>
      <c r="L20" s="161"/>
      <c r="M20" s="168"/>
      <c r="N20" s="168"/>
      <c r="O20" s="202"/>
    </row>
    <row r="21" spans="1:15" ht="18.75" thickBot="1" x14ac:dyDescent="0.3">
      <c r="A21" s="156">
        <v>30</v>
      </c>
      <c r="B21" s="156"/>
      <c r="C21" s="157" t="s">
        <v>303</v>
      </c>
      <c r="D21" s="158">
        <v>0</v>
      </c>
      <c r="E21" s="167"/>
      <c r="F21" s="158"/>
      <c r="G21" s="159">
        <v>0</v>
      </c>
      <c r="H21" s="159">
        <f t="shared" si="0"/>
        <v>0</v>
      </c>
      <c r="I21" s="159">
        <f t="shared" si="1"/>
        <v>0</v>
      </c>
      <c r="J21" s="156"/>
      <c r="K21" s="161">
        <v>84</v>
      </c>
      <c r="L21" s="161"/>
      <c r="M21" s="168"/>
      <c r="N21" s="168"/>
      <c r="O21" s="202"/>
    </row>
    <row r="22" spans="1:15" ht="18.75" thickBot="1" x14ac:dyDescent="0.3">
      <c r="A22" s="156"/>
      <c r="B22" s="156"/>
      <c r="C22" s="157"/>
      <c r="D22" s="158"/>
      <c r="E22" s="199"/>
      <c r="F22" s="158"/>
      <c r="G22" s="159"/>
      <c r="H22" s="159"/>
      <c r="I22" s="159"/>
      <c r="J22" s="156"/>
      <c r="K22" s="161"/>
      <c r="L22" s="236"/>
      <c r="M22" s="168"/>
      <c r="N22" s="168"/>
      <c r="O22" s="202"/>
    </row>
    <row r="23" spans="1:15" ht="18.75" thickBot="1" x14ac:dyDescent="0.3">
      <c r="A23" s="156"/>
      <c r="B23" s="156"/>
      <c r="C23" s="157"/>
      <c r="D23" s="158"/>
      <c r="E23" s="167"/>
      <c r="F23" s="158"/>
      <c r="G23" s="159"/>
      <c r="H23" s="159"/>
      <c r="I23" s="159"/>
      <c r="J23" s="156"/>
      <c r="K23" s="161"/>
      <c r="L23" s="161"/>
      <c r="M23" s="168"/>
      <c r="N23" s="168"/>
      <c r="O23" s="202"/>
    </row>
    <row r="24" spans="1:15" ht="18.75" thickBot="1" x14ac:dyDescent="0.3">
      <c r="A24" s="156"/>
      <c r="B24" s="156"/>
      <c r="C24" s="157"/>
      <c r="D24" s="156"/>
      <c r="E24" s="167"/>
      <c r="F24" s="158"/>
      <c r="G24" s="159"/>
      <c r="H24" s="159"/>
      <c r="I24" s="159"/>
      <c r="J24" s="156"/>
      <c r="K24" s="161"/>
      <c r="L24" s="161"/>
      <c r="M24" s="168"/>
      <c r="N24" s="168"/>
      <c r="O24" s="202"/>
    </row>
    <row r="25" spans="1:15" ht="18.75" thickBot="1" x14ac:dyDescent="0.3">
      <c r="A25" s="156"/>
      <c r="B25" s="156"/>
      <c r="C25" s="223"/>
      <c r="D25" s="156"/>
      <c r="E25" s="156"/>
      <c r="F25" s="158"/>
      <c r="G25" s="159"/>
      <c r="H25" s="159"/>
      <c r="I25" s="159"/>
      <c r="J25" s="156"/>
      <c r="K25" s="236"/>
      <c r="L25" s="161"/>
      <c r="M25" s="168"/>
      <c r="N25" s="168"/>
      <c r="O25" s="202"/>
    </row>
    <row r="26" spans="1:15" ht="18.75" thickBot="1" x14ac:dyDescent="0.3">
      <c r="A26" s="156"/>
      <c r="B26" s="156"/>
      <c r="C26" s="157"/>
      <c r="D26" s="158"/>
      <c r="E26" s="167"/>
      <c r="F26" s="158"/>
      <c r="G26" s="159"/>
      <c r="H26" s="159"/>
      <c r="I26" s="159"/>
      <c r="J26" s="156"/>
      <c r="K26" s="161"/>
      <c r="L26" s="236"/>
      <c r="M26" s="168"/>
      <c r="N26" s="168"/>
      <c r="O26" s="202"/>
    </row>
    <row r="27" spans="1:15" ht="18.75" thickBot="1" x14ac:dyDescent="0.3">
      <c r="A27" s="156"/>
      <c r="B27" s="168"/>
      <c r="C27" s="157"/>
      <c r="D27" s="158"/>
      <c r="E27" s="168"/>
      <c r="F27" s="238"/>
      <c r="G27" s="159"/>
      <c r="H27" s="159"/>
      <c r="I27" s="159"/>
      <c r="J27" s="156"/>
      <c r="K27" s="236"/>
      <c r="L27" s="236"/>
      <c r="M27" s="168"/>
      <c r="N27" s="168"/>
      <c r="O27" s="202"/>
    </row>
    <row r="28" spans="1:15" ht="18" x14ac:dyDescent="0.25">
      <c r="A28" s="226"/>
      <c r="B28" s="202"/>
      <c r="C28" s="239"/>
      <c r="D28" s="240"/>
      <c r="E28" s="202"/>
      <c r="F28" s="233"/>
      <c r="G28" s="241"/>
      <c r="H28" s="242"/>
      <c r="I28" s="241"/>
      <c r="J28" s="226"/>
      <c r="K28" s="203"/>
      <c r="L28" s="203"/>
      <c r="M28" s="202"/>
      <c r="N28" s="202"/>
      <c r="O28" s="202"/>
    </row>
    <row r="29" spans="1:15" ht="18" x14ac:dyDescent="0.25">
      <c r="A29" s="243"/>
      <c r="B29" s="202"/>
      <c r="C29" s="172"/>
      <c r="D29" s="172"/>
      <c r="E29" s="172"/>
      <c r="F29" s="230"/>
      <c r="G29" s="172" t="s">
        <v>79</v>
      </c>
      <c r="H29" s="204">
        <f>SUM(N6*30)</f>
        <v>780</v>
      </c>
      <c r="I29" s="202"/>
      <c r="J29" s="202"/>
      <c r="K29" s="203"/>
      <c r="L29" s="203"/>
      <c r="M29" s="202"/>
      <c r="N29" s="202"/>
      <c r="O29" s="202"/>
    </row>
    <row r="30" spans="1:15" ht="18" x14ac:dyDescent="0.25">
      <c r="A30" s="202"/>
      <c r="B30" s="175" t="s">
        <v>17</v>
      </c>
      <c r="C30" s="176" t="s">
        <v>22</v>
      </c>
      <c r="D30" s="202">
        <f>SUM(D7:D27)</f>
        <v>26</v>
      </c>
      <c r="E30" s="172"/>
      <c r="F30" s="230"/>
      <c r="G30" s="172" t="s">
        <v>80</v>
      </c>
      <c r="H30" s="204">
        <f>SUM(M7:M18)</f>
        <v>520</v>
      </c>
      <c r="I30" s="202"/>
      <c r="J30" s="202"/>
      <c r="K30" s="203"/>
      <c r="L30" s="203"/>
      <c r="M30" s="202"/>
      <c r="N30" s="202"/>
      <c r="O30" s="202"/>
    </row>
    <row r="31" spans="1:15" ht="18" x14ac:dyDescent="0.25">
      <c r="A31" s="202"/>
      <c r="B31" s="202"/>
      <c r="C31" s="176" t="s">
        <v>23</v>
      </c>
      <c r="D31" s="206">
        <f>SUM(I7:I21)</f>
        <v>65.259999999999991</v>
      </c>
      <c r="E31" s="172"/>
      <c r="F31" s="230"/>
      <c r="G31" s="172" t="s">
        <v>81</v>
      </c>
      <c r="H31" s="204">
        <f>SUM(N6*5)</f>
        <v>130</v>
      </c>
      <c r="I31" s="202"/>
      <c r="J31" s="202"/>
      <c r="K31" s="203"/>
      <c r="L31" s="203"/>
      <c r="M31" s="202"/>
      <c r="N31" s="202"/>
      <c r="O31" s="202"/>
    </row>
    <row r="32" spans="1:15" ht="18" x14ac:dyDescent="0.25">
      <c r="A32" s="202"/>
      <c r="B32" s="202"/>
      <c r="C32" s="176" t="s">
        <v>145</v>
      </c>
      <c r="D32" s="206">
        <f>D31/D30</f>
        <v>2.5099999999999998</v>
      </c>
      <c r="E32" s="172"/>
      <c r="F32" s="230"/>
      <c r="G32" s="172" t="s">
        <v>83</v>
      </c>
      <c r="H32" s="204">
        <f>SUM(H30:H31)</f>
        <v>650</v>
      </c>
      <c r="I32" s="202"/>
      <c r="J32" s="202"/>
      <c r="K32" s="203"/>
      <c r="L32" s="203"/>
      <c r="M32" s="202"/>
      <c r="N32" s="202"/>
      <c r="O32" s="202"/>
    </row>
    <row r="33" spans="1:15" ht="18" x14ac:dyDescent="0.25">
      <c r="A33" s="202"/>
      <c r="B33" s="202"/>
      <c r="C33" s="202"/>
      <c r="D33" s="202"/>
      <c r="E33" s="172"/>
      <c r="F33" s="230"/>
      <c r="G33" s="172" t="s">
        <v>82</v>
      </c>
      <c r="H33" s="204">
        <f>SUM(N6*5)</f>
        <v>130</v>
      </c>
      <c r="I33" s="202"/>
      <c r="J33" s="202"/>
      <c r="K33" s="203"/>
      <c r="L33" s="203"/>
      <c r="M33" s="202"/>
      <c r="N33" s="202"/>
      <c r="O33" s="202"/>
    </row>
    <row r="34" spans="1:15" ht="18" x14ac:dyDescent="0.25">
      <c r="A34" s="244"/>
      <c r="B34" s="202"/>
      <c r="C34" s="202"/>
      <c r="D34" s="202"/>
      <c r="E34" s="202"/>
      <c r="F34" s="233"/>
      <c r="G34" s="202"/>
      <c r="H34" s="202"/>
      <c r="I34" s="202"/>
      <c r="J34" s="202"/>
      <c r="K34" s="202"/>
      <c r="L34" s="202"/>
      <c r="M34" s="202"/>
      <c r="N34" s="202"/>
      <c r="O34" s="202"/>
    </row>
    <row r="35" spans="1:15" ht="18.75" x14ac:dyDescent="0.3">
      <c r="A35" s="244"/>
      <c r="B35" s="202"/>
      <c r="C35" s="202"/>
      <c r="D35" s="202"/>
      <c r="E35" s="202"/>
      <c r="F35" s="233"/>
      <c r="G35" s="232"/>
      <c r="H35" s="232"/>
      <c r="I35" s="202"/>
      <c r="J35" s="202"/>
      <c r="K35" s="203"/>
      <c r="L35" s="203"/>
      <c r="M35" s="202"/>
      <c r="N35" s="202"/>
      <c r="O35" s="202"/>
    </row>
    <row r="36" spans="1:15" x14ac:dyDescent="0.2">
      <c r="G36" s="94"/>
      <c r="H36" s="94"/>
    </row>
    <row r="37" spans="1:15" x14ac:dyDescent="0.2">
      <c r="G37" s="94"/>
      <c r="H37" s="94"/>
    </row>
    <row r="38" spans="1:15" x14ac:dyDescent="0.2">
      <c r="G38" s="94"/>
      <c r="H38" s="94"/>
    </row>
    <row r="39" spans="1:15" x14ac:dyDescent="0.2">
      <c r="G39" s="94"/>
      <c r="H39" s="94"/>
    </row>
    <row r="40" spans="1:15" x14ac:dyDescent="0.2">
      <c r="G40" s="94"/>
      <c r="H40" s="94"/>
    </row>
  </sheetData>
  <sortState xmlns:xlrd2="http://schemas.microsoft.com/office/spreadsheetml/2017/richdata2" ref="A7:I21">
    <sortCondition descending="1" ref="I7:I21"/>
  </sortState>
  <mergeCells count="2">
    <mergeCell ref="A1:K1"/>
    <mergeCell ref="C4:D4"/>
  </mergeCells>
  <pageMargins left="0.36" right="0.3" top="0.75" bottom="0.75" header="0.3" footer="0.3"/>
  <pageSetup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7"/>
  <sheetViews>
    <sheetView topLeftCell="A7" zoomScaleNormal="100" workbookViewId="0">
      <selection activeCell="M10" sqref="M10"/>
    </sheetView>
  </sheetViews>
  <sheetFormatPr defaultRowHeight="12.75" x14ac:dyDescent="0.2"/>
  <cols>
    <col min="1" max="1" width="11.140625" customWidth="1"/>
    <col min="2" max="2" width="15.28515625" customWidth="1"/>
    <col min="3" max="3" width="40.5703125" customWidth="1"/>
    <col min="4" max="4" width="12.28515625" customWidth="1"/>
    <col min="5" max="5" width="13.42578125" customWidth="1"/>
    <col min="6" max="6" width="10.85546875" customWidth="1"/>
    <col min="7" max="7" width="23.85546875" customWidth="1"/>
    <col min="8" max="9" width="13.42578125" customWidth="1"/>
    <col min="10" max="10" width="12.28515625" customWidth="1"/>
    <col min="11" max="11" width="12.140625" style="4" customWidth="1"/>
    <col min="12" max="12" width="10.7109375" style="4" customWidth="1"/>
    <col min="13" max="13" width="16.42578125" customWidth="1"/>
    <col min="14" max="14" width="13.42578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5" ht="20.25" x14ac:dyDescent="0.3">
      <c r="A1" s="385" t="s">
        <v>74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233"/>
      <c r="M1" s="202"/>
      <c r="N1" s="202"/>
      <c r="O1" s="101"/>
    </row>
    <row r="2" spans="1:15" ht="18" x14ac:dyDescent="0.2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3"/>
      <c r="L2" s="203"/>
      <c r="M2" s="202"/>
      <c r="N2" s="202"/>
      <c r="O2" s="101"/>
    </row>
    <row r="3" spans="1:15" ht="18.75" thickBot="1" x14ac:dyDescent="0.3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101"/>
    </row>
    <row r="4" spans="1:15" ht="19.5" thickBot="1" x14ac:dyDescent="0.35">
      <c r="A4" s="146" t="s">
        <v>13</v>
      </c>
      <c r="B4" s="147"/>
      <c r="C4" s="383">
        <v>45101</v>
      </c>
      <c r="D4" s="384"/>
      <c r="E4" s="189"/>
      <c r="F4" s="189"/>
      <c r="G4" s="146" t="s">
        <v>156</v>
      </c>
      <c r="H4" s="147" t="s">
        <v>601</v>
      </c>
      <c r="I4" s="190"/>
      <c r="J4" s="191"/>
      <c r="K4" s="192"/>
      <c r="L4" s="192"/>
      <c r="M4" s="192"/>
      <c r="N4" s="192"/>
      <c r="O4" s="101"/>
    </row>
    <row r="5" spans="1:15" ht="31.5" customHeight="1" thickBot="1" x14ac:dyDescent="0.3">
      <c r="A5" s="192"/>
      <c r="B5" s="192"/>
      <c r="C5" s="192"/>
      <c r="D5" s="192"/>
      <c r="E5" s="192"/>
      <c r="F5" s="192"/>
      <c r="G5" s="192"/>
      <c r="H5" s="192"/>
      <c r="I5" s="192"/>
      <c r="J5" s="193"/>
      <c r="K5" s="192"/>
      <c r="L5" s="192"/>
      <c r="M5" s="192"/>
      <c r="N5" s="153" t="s">
        <v>84</v>
      </c>
      <c r="O5" s="101"/>
    </row>
    <row r="6" spans="1:15" ht="36.75" thickBot="1" x14ac:dyDescent="0.25">
      <c r="A6" s="153" t="s">
        <v>53</v>
      </c>
      <c r="B6" s="153" t="s">
        <v>76</v>
      </c>
      <c r="C6" s="154" t="s">
        <v>1</v>
      </c>
      <c r="D6" s="153" t="s">
        <v>54</v>
      </c>
      <c r="E6" s="153" t="s">
        <v>17</v>
      </c>
      <c r="F6" s="153" t="s">
        <v>55</v>
      </c>
      <c r="G6" s="153" t="s">
        <v>19</v>
      </c>
      <c r="H6" s="155" t="s">
        <v>20</v>
      </c>
      <c r="I6" s="153" t="s">
        <v>85</v>
      </c>
      <c r="J6" s="153" t="s">
        <v>0</v>
      </c>
      <c r="K6" s="153" t="s">
        <v>27</v>
      </c>
      <c r="L6" s="153" t="s">
        <v>62</v>
      </c>
      <c r="M6" s="153" t="s">
        <v>78</v>
      </c>
      <c r="N6" s="153">
        <f>SUM(A7:A44)/30</f>
        <v>28</v>
      </c>
      <c r="O6" s="101"/>
    </row>
    <row r="7" spans="1:15" ht="18.75" thickBot="1" x14ac:dyDescent="0.3">
      <c r="A7" s="156">
        <v>30</v>
      </c>
      <c r="B7" s="156"/>
      <c r="C7" s="157" t="s">
        <v>144</v>
      </c>
      <c r="D7" s="158">
        <v>3</v>
      </c>
      <c r="E7" s="198">
        <v>8.41</v>
      </c>
      <c r="F7" s="158"/>
      <c r="G7" s="159">
        <v>12.97</v>
      </c>
      <c r="H7" s="159">
        <f t="shared" ref="H7:H23" si="0">F7*0.5</f>
        <v>0</v>
      </c>
      <c r="I7" s="159">
        <f t="shared" ref="I7:I23" si="1">G7-H7</f>
        <v>12.97</v>
      </c>
      <c r="J7" s="156">
        <v>1</v>
      </c>
      <c r="K7" s="161">
        <v>100</v>
      </c>
      <c r="L7" s="161">
        <v>4</v>
      </c>
      <c r="M7" s="195">
        <f>IF(N6&lt;8,N6*20*1,IF(N6&lt;15,N6*20*0.7,IF(N6&lt;22,N6*20*0.55,IF(N6&lt;29,N6*20*0.45,IF(N6&lt;36,N6*20*0.4,IF(N6&lt;43,N6*20*0.38))))))</f>
        <v>252</v>
      </c>
      <c r="N7" s="196">
        <f>N6*5</f>
        <v>140</v>
      </c>
      <c r="O7" s="101"/>
    </row>
    <row r="8" spans="1:15" ht="18.75" thickBot="1" x14ac:dyDescent="0.3">
      <c r="A8" s="156">
        <v>30</v>
      </c>
      <c r="B8" s="156"/>
      <c r="C8" s="157" t="s">
        <v>47</v>
      </c>
      <c r="D8" s="158">
        <v>3</v>
      </c>
      <c r="E8" s="167">
        <v>5.61</v>
      </c>
      <c r="F8" s="158"/>
      <c r="G8" s="159">
        <v>12.03</v>
      </c>
      <c r="H8" s="159">
        <f t="shared" si="0"/>
        <v>0</v>
      </c>
      <c r="I8" s="159">
        <f t="shared" si="1"/>
        <v>12.03</v>
      </c>
      <c r="J8" s="156">
        <v>2</v>
      </c>
      <c r="K8" s="161">
        <v>99</v>
      </c>
      <c r="L8" s="161"/>
      <c r="M8" s="195">
        <f>IF(N6&lt;8, N6*20*0, IF(N6&lt;15,N6*20*0.3, IF(N6&lt;22, N6*20*0.3, IF(N6 &lt;29, N6*20*0.27, IF(N6&lt;36,N6*20*0.25,IF(N6&lt;43,N6*20*0.22))))))</f>
        <v>151.20000000000002</v>
      </c>
      <c r="N8" s="273"/>
      <c r="O8" s="101"/>
    </row>
    <row r="9" spans="1:15" ht="18.75" thickBot="1" x14ac:dyDescent="0.3">
      <c r="A9" s="156">
        <v>30</v>
      </c>
      <c r="B9" s="156"/>
      <c r="C9" s="229" t="s">
        <v>448</v>
      </c>
      <c r="D9" s="158">
        <v>3</v>
      </c>
      <c r="E9" s="167"/>
      <c r="F9" s="158"/>
      <c r="G9" s="159">
        <v>10.87</v>
      </c>
      <c r="H9" s="159">
        <f t="shared" si="0"/>
        <v>0</v>
      </c>
      <c r="I9" s="159">
        <f t="shared" si="1"/>
        <v>10.87</v>
      </c>
      <c r="J9" s="156">
        <v>3</v>
      </c>
      <c r="K9" s="161">
        <v>98</v>
      </c>
      <c r="L9" s="161"/>
      <c r="M9" s="197">
        <f>IF(N6&lt;8, N6*20*0, IF(N6&lt;15,N6*20*0, IF(N6&lt;22, N6*20*0.15, IF(N6 &lt;29, N6*20*0.17, IF(N6&lt;36,N6*20*0.14,IF(N6&lt;43,N6*20*0.13))))))</f>
        <v>95.2</v>
      </c>
      <c r="N9" s="163"/>
      <c r="O9" s="101"/>
    </row>
    <row r="10" spans="1:15" ht="18.75" thickBot="1" x14ac:dyDescent="0.3">
      <c r="A10" s="156">
        <v>60</v>
      </c>
      <c r="B10" s="156"/>
      <c r="C10" s="157" t="s">
        <v>505</v>
      </c>
      <c r="D10" s="158">
        <v>3</v>
      </c>
      <c r="E10" s="156">
        <v>6.19</v>
      </c>
      <c r="F10" s="158"/>
      <c r="G10" s="159">
        <v>10.48</v>
      </c>
      <c r="H10" s="159">
        <f t="shared" si="0"/>
        <v>0</v>
      </c>
      <c r="I10" s="159">
        <f t="shared" si="1"/>
        <v>10.48</v>
      </c>
      <c r="J10" s="156">
        <v>4</v>
      </c>
      <c r="K10" s="161">
        <v>97</v>
      </c>
      <c r="L10" s="161"/>
      <c r="M10" s="197">
        <f>IF(N6&lt;8, N6*20*0, IF(N6&lt;15,N6*20*0, IF(N6&lt;22, N6*20*0, IF(N6 &lt;29, N6*20*0.11, IF(N6&lt;36,N6*20*0.12,IF(N6&lt;43,N6*20*0.11))))))</f>
        <v>61.6</v>
      </c>
      <c r="N10" s="196"/>
      <c r="O10" s="101"/>
    </row>
    <row r="11" spans="1:15" ht="18.75" thickBot="1" x14ac:dyDescent="0.3">
      <c r="A11" s="156">
        <v>60</v>
      </c>
      <c r="B11" s="156"/>
      <c r="C11" s="157" t="s">
        <v>481</v>
      </c>
      <c r="D11" s="158">
        <v>3</v>
      </c>
      <c r="E11" s="167"/>
      <c r="F11" s="158"/>
      <c r="G11" s="159">
        <v>6.75</v>
      </c>
      <c r="H11" s="159">
        <f t="shared" si="0"/>
        <v>0</v>
      </c>
      <c r="I11" s="159">
        <f t="shared" si="1"/>
        <v>6.75</v>
      </c>
      <c r="J11" s="156"/>
      <c r="K11" s="161">
        <v>96</v>
      </c>
      <c r="L11" s="161"/>
      <c r="M11" s="197"/>
      <c r="N11" s="162"/>
      <c r="O11" s="101"/>
    </row>
    <row r="12" spans="1:15" ht="18.75" thickBot="1" x14ac:dyDescent="0.3">
      <c r="A12" s="156">
        <v>60</v>
      </c>
      <c r="B12" s="156"/>
      <c r="C12" s="157" t="s">
        <v>475</v>
      </c>
      <c r="D12" s="158">
        <v>3</v>
      </c>
      <c r="E12" s="199"/>
      <c r="F12" s="158"/>
      <c r="G12" s="159">
        <v>6.71</v>
      </c>
      <c r="H12" s="159">
        <f t="shared" si="0"/>
        <v>0</v>
      </c>
      <c r="I12" s="159">
        <f t="shared" si="1"/>
        <v>6.71</v>
      </c>
      <c r="J12" s="156"/>
      <c r="K12" s="161">
        <v>95</v>
      </c>
      <c r="L12" s="161"/>
      <c r="M12" s="271"/>
      <c r="N12" s="297"/>
      <c r="O12" s="101"/>
    </row>
    <row r="13" spans="1:15" ht="18.75" thickBot="1" x14ac:dyDescent="0.3">
      <c r="A13" s="156">
        <v>30</v>
      </c>
      <c r="B13" s="156"/>
      <c r="C13" s="157" t="s">
        <v>154</v>
      </c>
      <c r="D13" s="158">
        <v>3</v>
      </c>
      <c r="E13" s="231"/>
      <c r="F13" s="158"/>
      <c r="G13" s="159">
        <v>5.14</v>
      </c>
      <c r="H13" s="159">
        <f t="shared" si="0"/>
        <v>0</v>
      </c>
      <c r="I13" s="159">
        <f t="shared" si="1"/>
        <v>5.14</v>
      </c>
      <c r="J13" s="156"/>
      <c r="K13" s="161">
        <v>94</v>
      </c>
      <c r="L13" s="161"/>
      <c r="M13" s="201"/>
      <c r="N13" s="297"/>
      <c r="O13" s="101"/>
    </row>
    <row r="14" spans="1:15" ht="18.75" thickBot="1" x14ac:dyDescent="0.3">
      <c r="A14" s="156">
        <v>30</v>
      </c>
      <c r="B14" s="156"/>
      <c r="C14" s="157" t="s">
        <v>46</v>
      </c>
      <c r="D14" s="158">
        <v>1</v>
      </c>
      <c r="E14" s="231"/>
      <c r="F14" s="158"/>
      <c r="G14" s="159">
        <v>4.4400000000000004</v>
      </c>
      <c r="H14" s="159">
        <f t="shared" si="0"/>
        <v>0</v>
      </c>
      <c r="I14" s="159">
        <f t="shared" si="1"/>
        <v>4.4400000000000004</v>
      </c>
      <c r="J14" s="156"/>
      <c r="K14" s="161">
        <v>93</v>
      </c>
      <c r="L14" s="161"/>
      <c r="M14" s="201"/>
      <c r="N14" s="171"/>
      <c r="O14" s="101"/>
    </row>
    <row r="15" spans="1:15" ht="18.75" thickBot="1" x14ac:dyDescent="0.3">
      <c r="A15" s="156">
        <v>60</v>
      </c>
      <c r="B15" s="156"/>
      <c r="C15" s="157" t="s">
        <v>574</v>
      </c>
      <c r="D15" s="158">
        <v>3</v>
      </c>
      <c r="E15" s="165"/>
      <c r="F15" s="158"/>
      <c r="G15" s="159">
        <v>4.1900000000000004</v>
      </c>
      <c r="H15" s="159">
        <f t="shared" si="0"/>
        <v>0</v>
      </c>
      <c r="I15" s="159">
        <f t="shared" si="1"/>
        <v>4.1900000000000004</v>
      </c>
      <c r="J15" s="170"/>
      <c r="K15" s="161">
        <v>92</v>
      </c>
      <c r="L15" s="161"/>
      <c r="M15" s="201"/>
      <c r="N15" s="171"/>
      <c r="O15" s="101"/>
    </row>
    <row r="16" spans="1:15" ht="18.75" thickBot="1" x14ac:dyDescent="0.3">
      <c r="A16" s="156">
        <v>60</v>
      </c>
      <c r="B16" s="156"/>
      <c r="C16" s="157" t="s">
        <v>488</v>
      </c>
      <c r="D16" s="158">
        <v>1</v>
      </c>
      <c r="E16" s="167"/>
      <c r="F16" s="158"/>
      <c r="G16" s="159">
        <v>3.96</v>
      </c>
      <c r="H16" s="159">
        <f t="shared" si="0"/>
        <v>0</v>
      </c>
      <c r="I16" s="159">
        <f t="shared" si="1"/>
        <v>3.96</v>
      </c>
      <c r="J16" s="156"/>
      <c r="K16" s="161">
        <v>91</v>
      </c>
      <c r="L16" s="161"/>
      <c r="M16" s="201"/>
      <c r="N16" s="171"/>
      <c r="O16" s="101"/>
    </row>
    <row r="17" spans="1:15" ht="18.75" thickBot="1" x14ac:dyDescent="0.3">
      <c r="A17" s="156">
        <v>30</v>
      </c>
      <c r="B17" s="156"/>
      <c r="C17" s="157" t="s">
        <v>499</v>
      </c>
      <c r="D17" s="158">
        <v>2</v>
      </c>
      <c r="E17" s="167"/>
      <c r="F17" s="158"/>
      <c r="G17" s="159">
        <v>3.33</v>
      </c>
      <c r="H17" s="159">
        <f t="shared" si="0"/>
        <v>0</v>
      </c>
      <c r="I17" s="159">
        <f t="shared" si="1"/>
        <v>3.33</v>
      </c>
      <c r="J17" s="156"/>
      <c r="K17" s="161">
        <v>90</v>
      </c>
      <c r="L17" s="161"/>
      <c r="M17" s="201"/>
      <c r="N17" s="171"/>
      <c r="O17" s="101"/>
    </row>
    <row r="18" spans="1:15" ht="18.75" thickBot="1" x14ac:dyDescent="0.3">
      <c r="A18" s="156">
        <v>60</v>
      </c>
      <c r="B18" s="156"/>
      <c r="C18" s="157" t="s">
        <v>603</v>
      </c>
      <c r="D18" s="158">
        <v>1</v>
      </c>
      <c r="E18" s="167"/>
      <c r="F18" s="158"/>
      <c r="G18" s="159">
        <v>2.87</v>
      </c>
      <c r="H18" s="159">
        <f t="shared" si="0"/>
        <v>0</v>
      </c>
      <c r="I18" s="159">
        <f t="shared" si="1"/>
        <v>2.87</v>
      </c>
      <c r="J18" s="170"/>
      <c r="K18" s="161">
        <v>89</v>
      </c>
      <c r="L18" s="161"/>
      <c r="M18" s="201"/>
      <c r="N18" s="171"/>
      <c r="O18" s="101"/>
    </row>
    <row r="19" spans="1:15" ht="18.75" thickBot="1" x14ac:dyDescent="0.3">
      <c r="A19" s="156">
        <v>60</v>
      </c>
      <c r="B19" s="156"/>
      <c r="C19" s="223" t="s">
        <v>496</v>
      </c>
      <c r="D19" s="158">
        <v>1</v>
      </c>
      <c r="E19" s="199"/>
      <c r="F19" s="158"/>
      <c r="G19" s="159">
        <v>2.82</v>
      </c>
      <c r="H19" s="159">
        <f t="shared" si="0"/>
        <v>0</v>
      </c>
      <c r="I19" s="159">
        <f t="shared" si="1"/>
        <v>2.82</v>
      </c>
      <c r="J19" s="156"/>
      <c r="K19" s="161">
        <v>88</v>
      </c>
      <c r="L19" s="161"/>
      <c r="M19" s="201"/>
      <c r="N19" s="171"/>
      <c r="O19" s="101"/>
    </row>
    <row r="20" spans="1:15" ht="19.5" thickBot="1" x14ac:dyDescent="0.3">
      <c r="A20" s="156">
        <v>60</v>
      </c>
      <c r="B20" s="156"/>
      <c r="C20" s="157" t="s">
        <v>489</v>
      </c>
      <c r="D20" s="158">
        <v>1</v>
      </c>
      <c r="E20" s="167"/>
      <c r="F20" s="158"/>
      <c r="G20" s="159">
        <v>1.81</v>
      </c>
      <c r="H20" s="159">
        <f t="shared" si="0"/>
        <v>0</v>
      </c>
      <c r="I20" s="159">
        <f t="shared" si="1"/>
        <v>1.81</v>
      </c>
      <c r="J20" s="194"/>
      <c r="K20" s="161">
        <v>87</v>
      </c>
      <c r="L20" s="161"/>
      <c r="M20" s="201"/>
      <c r="N20" s="171"/>
      <c r="O20" s="101"/>
    </row>
    <row r="21" spans="1:15" ht="19.5" thickBot="1" x14ac:dyDescent="0.3">
      <c r="A21" s="156">
        <v>60</v>
      </c>
      <c r="B21" s="156"/>
      <c r="C21" s="157" t="s">
        <v>510</v>
      </c>
      <c r="D21" s="158">
        <v>1</v>
      </c>
      <c r="E21" s="167"/>
      <c r="F21" s="158"/>
      <c r="G21" s="159">
        <v>1.29</v>
      </c>
      <c r="H21" s="159">
        <f t="shared" si="0"/>
        <v>0</v>
      </c>
      <c r="I21" s="159">
        <f t="shared" si="1"/>
        <v>1.29</v>
      </c>
      <c r="J21" s="194"/>
      <c r="K21" s="161">
        <v>86</v>
      </c>
      <c r="L21" s="161"/>
      <c r="M21" s="201"/>
      <c r="N21" s="171"/>
      <c r="O21" s="101"/>
    </row>
    <row r="22" spans="1:15" ht="18.75" thickBot="1" x14ac:dyDescent="0.3">
      <c r="A22" s="156">
        <v>60</v>
      </c>
      <c r="B22" s="156"/>
      <c r="C22" s="157" t="s">
        <v>602</v>
      </c>
      <c r="D22" s="158">
        <v>0</v>
      </c>
      <c r="E22" s="167"/>
      <c r="F22" s="158"/>
      <c r="G22" s="159">
        <v>0</v>
      </c>
      <c r="H22" s="159">
        <f t="shared" si="0"/>
        <v>0</v>
      </c>
      <c r="I22" s="159">
        <f t="shared" si="1"/>
        <v>0</v>
      </c>
      <c r="J22" s="156"/>
      <c r="K22" s="161">
        <v>81</v>
      </c>
      <c r="L22" s="161"/>
      <c r="M22" s="201"/>
      <c r="N22" s="171"/>
      <c r="O22" s="101"/>
    </row>
    <row r="23" spans="1:15" ht="18.75" thickBot="1" x14ac:dyDescent="0.3">
      <c r="A23" s="156">
        <v>60</v>
      </c>
      <c r="B23" s="156"/>
      <c r="C23" s="157" t="s">
        <v>579</v>
      </c>
      <c r="D23" s="156">
        <v>0</v>
      </c>
      <c r="E23" s="167"/>
      <c r="F23" s="158"/>
      <c r="G23" s="159">
        <v>0</v>
      </c>
      <c r="H23" s="159">
        <f t="shared" si="0"/>
        <v>0</v>
      </c>
      <c r="I23" s="159">
        <f t="shared" si="1"/>
        <v>0</v>
      </c>
      <c r="J23" s="156"/>
      <c r="K23" s="161">
        <v>81</v>
      </c>
      <c r="L23" s="161"/>
      <c r="M23" s="201"/>
      <c r="N23" s="171"/>
      <c r="O23" s="101"/>
    </row>
    <row r="24" spans="1:15" ht="18.75" thickBot="1" x14ac:dyDescent="0.3">
      <c r="A24" s="156"/>
      <c r="B24" s="156"/>
      <c r="C24" s="157"/>
      <c r="D24" s="158"/>
      <c r="E24" s="167"/>
      <c r="F24" s="158"/>
      <c r="G24" s="159"/>
      <c r="H24" s="159"/>
      <c r="I24" s="159"/>
      <c r="J24" s="156"/>
      <c r="K24" s="161"/>
      <c r="L24" s="161"/>
      <c r="M24" s="201"/>
      <c r="N24" s="171"/>
      <c r="O24" s="101"/>
    </row>
    <row r="25" spans="1:15" ht="18" x14ac:dyDescent="0.25">
      <c r="A25" s="202"/>
      <c r="B25" s="202"/>
      <c r="C25" s="202"/>
      <c r="D25" s="202"/>
      <c r="E25" s="202"/>
      <c r="F25" s="202"/>
      <c r="G25" s="202"/>
      <c r="H25" s="202"/>
      <c r="I25" s="202"/>
      <c r="J25" s="202"/>
      <c r="K25" s="203"/>
      <c r="L25" s="203"/>
      <c r="M25" s="202"/>
      <c r="N25" s="202"/>
      <c r="O25" s="101"/>
    </row>
    <row r="26" spans="1:15" ht="18" x14ac:dyDescent="0.25">
      <c r="A26" s="202"/>
      <c r="B26" s="202"/>
      <c r="C26" s="172"/>
      <c r="D26" s="172"/>
      <c r="E26" s="172"/>
      <c r="F26" s="172"/>
      <c r="G26" s="172" t="s">
        <v>79</v>
      </c>
      <c r="H26" s="204">
        <f>SUM(N6*30)</f>
        <v>840</v>
      </c>
      <c r="I26" s="202"/>
      <c r="J26" s="202"/>
      <c r="K26" s="203"/>
      <c r="L26" s="203"/>
      <c r="M26" s="202"/>
      <c r="N26" s="202"/>
      <c r="O26" s="101"/>
    </row>
    <row r="27" spans="1:15" ht="18" x14ac:dyDescent="0.25">
      <c r="A27" s="202"/>
      <c r="B27" s="175" t="s">
        <v>17</v>
      </c>
      <c r="C27" s="176" t="s">
        <v>22</v>
      </c>
      <c r="D27" s="202">
        <f>SUM(D7:D24)</f>
        <v>32</v>
      </c>
      <c r="E27" s="172"/>
      <c r="F27" s="176"/>
      <c r="G27" s="172" t="s">
        <v>80</v>
      </c>
      <c r="H27" s="204">
        <f>SUM(M7:M24)</f>
        <v>560</v>
      </c>
      <c r="I27" s="202"/>
      <c r="J27" s="202"/>
      <c r="K27" s="203"/>
      <c r="L27" s="203"/>
      <c r="M27" s="202"/>
      <c r="N27" s="202"/>
      <c r="O27" s="101"/>
    </row>
    <row r="28" spans="1:15" ht="18" x14ac:dyDescent="0.25">
      <c r="A28" s="202"/>
      <c r="B28" s="202"/>
      <c r="C28" s="176" t="s">
        <v>283</v>
      </c>
      <c r="D28" s="206">
        <f>SUM(G7:G24)</f>
        <v>89.659999999999982</v>
      </c>
      <c r="E28" s="172"/>
      <c r="F28" s="172"/>
      <c r="G28" s="172" t="s">
        <v>81</v>
      </c>
      <c r="H28" s="204">
        <f>SUM(N6*5)</f>
        <v>140</v>
      </c>
      <c r="I28" s="202"/>
      <c r="J28" s="202"/>
      <c r="K28" s="203"/>
      <c r="L28" s="203"/>
      <c r="M28" s="202"/>
      <c r="N28" s="202"/>
      <c r="O28" s="101"/>
    </row>
    <row r="29" spans="1:15" ht="18" x14ac:dyDescent="0.25">
      <c r="A29" s="202"/>
      <c r="B29" s="202"/>
      <c r="C29" s="176" t="s">
        <v>145</v>
      </c>
      <c r="D29" s="206">
        <f>D28/D27</f>
        <v>2.8018749999999994</v>
      </c>
      <c r="E29" s="172"/>
      <c r="F29" s="172"/>
      <c r="G29" s="172" t="s">
        <v>83</v>
      </c>
      <c r="H29" s="204">
        <f>SUM(H27:H28)</f>
        <v>700</v>
      </c>
      <c r="I29" s="202"/>
      <c r="J29" s="202"/>
      <c r="K29" s="203"/>
      <c r="L29" s="203"/>
      <c r="M29" s="202"/>
      <c r="N29" s="202"/>
      <c r="O29" s="101"/>
    </row>
    <row r="30" spans="1:15" ht="18" x14ac:dyDescent="0.25">
      <c r="A30" s="202"/>
      <c r="B30" s="202"/>
      <c r="C30" s="202"/>
      <c r="D30" s="202"/>
      <c r="E30" s="172"/>
      <c r="F30" s="172"/>
      <c r="G30" s="172" t="s">
        <v>82</v>
      </c>
      <c r="H30" s="204">
        <f>SUM(N6*5)</f>
        <v>140</v>
      </c>
      <c r="I30" s="202"/>
      <c r="J30" s="202"/>
      <c r="K30" s="203"/>
      <c r="L30" s="203"/>
      <c r="M30" s="202"/>
      <c r="N30" s="202"/>
      <c r="O30" s="101"/>
    </row>
    <row r="31" spans="1:15" ht="15" x14ac:dyDescent="0.2">
      <c r="A31" s="101"/>
      <c r="B31" s="101"/>
      <c r="C31" s="126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</row>
    <row r="32" spans="1:15" ht="15" x14ac:dyDescent="0.2">
      <c r="C32" s="282"/>
      <c r="G32" s="94"/>
      <c r="H32" s="94"/>
    </row>
    <row r="33" spans="3:8" ht="15" x14ac:dyDescent="0.2">
      <c r="C33" s="101"/>
      <c r="G33" s="94"/>
      <c r="H33" s="94"/>
    </row>
    <row r="34" spans="3:8" ht="15" x14ac:dyDescent="0.2">
      <c r="C34" s="126"/>
      <c r="G34" s="94"/>
      <c r="H34" s="94"/>
    </row>
    <row r="35" spans="3:8" x14ac:dyDescent="0.2">
      <c r="G35" s="94"/>
      <c r="H35" s="94"/>
    </row>
    <row r="36" spans="3:8" x14ac:dyDescent="0.2">
      <c r="G36" s="94"/>
      <c r="H36" s="94"/>
    </row>
    <row r="37" spans="3:8" x14ac:dyDescent="0.2">
      <c r="G37" s="94"/>
      <c r="H37" s="94"/>
    </row>
  </sheetData>
  <sortState xmlns:xlrd2="http://schemas.microsoft.com/office/spreadsheetml/2017/richdata2" ref="A7:I23">
    <sortCondition descending="1" ref="I7:I23"/>
  </sortState>
  <mergeCells count="2">
    <mergeCell ref="A1:K1"/>
    <mergeCell ref="C4:D4"/>
  </mergeCells>
  <pageMargins left="0.7" right="0.7" top="0.75" bottom="0.75" header="0.3" footer="0.3"/>
  <pageSetup scale="57" orientation="landscape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4"/>
  <sheetViews>
    <sheetView topLeftCell="A4" zoomScale="95" zoomScaleNormal="95" workbookViewId="0">
      <selection activeCell="A29" sqref="A29"/>
    </sheetView>
  </sheetViews>
  <sheetFormatPr defaultRowHeight="12.75" x14ac:dyDescent="0.2"/>
  <cols>
    <col min="1" max="1" width="12.7109375" customWidth="1"/>
    <col min="2" max="2" width="12.140625" customWidth="1"/>
    <col min="3" max="3" width="43.140625" customWidth="1"/>
    <col min="4" max="5" width="13.42578125" customWidth="1"/>
    <col min="6" max="6" width="10.85546875" customWidth="1"/>
    <col min="7" max="7" width="19" customWidth="1"/>
    <col min="8" max="9" width="13.42578125" customWidth="1"/>
    <col min="10" max="10" width="11.140625" customWidth="1"/>
    <col min="11" max="11" width="11.7109375" style="4" customWidth="1"/>
    <col min="12" max="12" width="11" style="4" customWidth="1"/>
    <col min="13" max="13" width="15.28515625" customWidth="1"/>
    <col min="14" max="14" width="13.42578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4" ht="20.25" x14ac:dyDescent="0.3">
      <c r="A1" s="385" t="s">
        <v>74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233"/>
      <c r="M1" s="202"/>
      <c r="N1" s="202"/>
    </row>
    <row r="2" spans="1:14" ht="18" x14ac:dyDescent="0.2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3"/>
      <c r="L2" s="203"/>
      <c r="M2" s="202"/>
      <c r="N2" s="202"/>
    </row>
    <row r="3" spans="1:14" ht="18.75" thickBot="1" x14ac:dyDescent="0.3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</row>
    <row r="4" spans="1:14" ht="19.5" thickBot="1" x14ac:dyDescent="0.35">
      <c r="A4" s="146" t="s">
        <v>13</v>
      </c>
      <c r="B4" s="147"/>
      <c r="C4" s="383">
        <v>45129</v>
      </c>
      <c r="D4" s="384"/>
      <c r="E4" s="189"/>
      <c r="F4" s="189"/>
      <c r="G4" s="146" t="s">
        <v>156</v>
      </c>
      <c r="H4" s="147" t="s">
        <v>604</v>
      </c>
      <c r="I4" s="190"/>
      <c r="J4" s="191"/>
      <c r="K4" s="192"/>
      <c r="L4" s="192"/>
      <c r="M4" s="192"/>
      <c r="N4" s="192"/>
    </row>
    <row r="5" spans="1:14" ht="31.5" customHeight="1" thickBot="1" x14ac:dyDescent="0.3">
      <c r="A5" s="192"/>
      <c r="B5" s="192"/>
      <c r="C5" s="192"/>
      <c r="D5" s="192"/>
      <c r="E5" s="192"/>
      <c r="F5" s="192"/>
      <c r="G5" s="192"/>
      <c r="H5" s="192"/>
      <c r="I5" s="192"/>
      <c r="J5" s="193"/>
      <c r="K5" s="192"/>
      <c r="L5" s="192"/>
      <c r="M5" s="192"/>
      <c r="N5" s="153" t="s">
        <v>84</v>
      </c>
    </row>
    <row r="6" spans="1:14" ht="36.75" thickBot="1" x14ac:dyDescent="0.25">
      <c r="A6" s="153" t="s">
        <v>53</v>
      </c>
      <c r="B6" s="153" t="s">
        <v>76</v>
      </c>
      <c r="C6" s="154" t="s">
        <v>1</v>
      </c>
      <c r="D6" s="153" t="s">
        <v>54</v>
      </c>
      <c r="E6" s="153" t="s">
        <v>17</v>
      </c>
      <c r="F6" s="153" t="s">
        <v>55</v>
      </c>
      <c r="G6" s="153" t="s">
        <v>19</v>
      </c>
      <c r="H6" s="155" t="s">
        <v>20</v>
      </c>
      <c r="I6" s="153" t="s">
        <v>85</v>
      </c>
      <c r="J6" s="153" t="s">
        <v>0</v>
      </c>
      <c r="K6" s="153" t="s">
        <v>27</v>
      </c>
      <c r="L6" s="153" t="s">
        <v>62</v>
      </c>
      <c r="M6" s="153" t="s">
        <v>78</v>
      </c>
      <c r="N6" s="153">
        <f>SUM(A7:A41)/30</f>
        <v>27</v>
      </c>
    </row>
    <row r="7" spans="1:14" ht="19.5" thickBot="1" x14ac:dyDescent="0.3">
      <c r="A7" s="156">
        <v>60</v>
      </c>
      <c r="B7" s="156"/>
      <c r="C7" s="157" t="s">
        <v>510</v>
      </c>
      <c r="D7" s="158">
        <v>2</v>
      </c>
      <c r="E7" s="167"/>
      <c r="F7" s="158"/>
      <c r="G7" s="159">
        <v>5.42</v>
      </c>
      <c r="H7" s="159">
        <f t="shared" ref="H7:H20" si="0">F7*0.5</f>
        <v>0</v>
      </c>
      <c r="I7" s="159">
        <f t="shared" ref="I7:I20" si="1">G7-H7</f>
        <v>5.42</v>
      </c>
      <c r="J7" s="194">
        <v>1</v>
      </c>
      <c r="K7" s="161">
        <v>100</v>
      </c>
      <c r="L7" s="161"/>
      <c r="M7" s="195">
        <f>IF(N6&lt;8,N6*20*1,IF(N6&lt;15,N6*20*0.7,IF(N6&lt;22,N6*20*0.55,IF(N6&lt;29,N6*20*0.45,IF(N6&lt;36,N6*20*0.4,IF(N6&lt;43,N6*20*0.38))))))</f>
        <v>243</v>
      </c>
      <c r="N7" s="196"/>
    </row>
    <row r="8" spans="1:14" ht="19.5" thickBot="1" x14ac:dyDescent="0.3">
      <c r="A8" s="156">
        <v>60</v>
      </c>
      <c r="B8" s="156"/>
      <c r="C8" s="157" t="s">
        <v>608</v>
      </c>
      <c r="D8" s="158">
        <v>1</v>
      </c>
      <c r="E8" s="371">
        <v>3.9</v>
      </c>
      <c r="F8" s="158"/>
      <c r="G8" s="159">
        <v>3.9</v>
      </c>
      <c r="H8" s="159">
        <f t="shared" si="0"/>
        <v>0</v>
      </c>
      <c r="I8" s="159">
        <f t="shared" si="1"/>
        <v>3.9</v>
      </c>
      <c r="J8" s="194">
        <v>2</v>
      </c>
      <c r="K8" s="161">
        <v>99</v>
      </c>
      <c r="L8" s="161">
        <v>4</v>
      </c>
      <c r="M8" s="195">
        <f>IF(N6&lt;8, N6*20*0, IF(N6&lt;15,N6*20*0.3, IF(N6&lt;22, N6*20*0.3, IF(N6 &lt;29, N6*20*0.27, IF(N6&lt;36,N6*20*0.25,IF(N6&lt;43,N6*20*0.22))))))</f>
        <v>145.80000000000001</v>
      </c>
      <c r="N8" s="196">
        <f>N6*5</f>
        <v>135</v>
      </c>
    </row>
    <row r="9" spans="1:14" ht="19.5" thickBot="1" x14ac:dyDescent="0.3">
      <c r="A9" s="156">
        <v>60</v>
      </c>
      <c r="B9" s="156"/>
      <c r="C9" s="157" t="s">
        <v>509</v>
      </c>
      <c r="D9" s="158">
        <v>1</v>
      </c>
      <c r="E9" s="167"/>
      <c r="F9" s="158"/>
      <c r="G9" s="159">
        <v>3.15</v>
      </c>
      <c r="H9" s="159">
        <f t="shared" si="0"/>
        <v>0</v>
      </c>
      <c r="I9" s="159">
        <f t="shared" si="1"/>
        <v>3.15</v>
      </c>
      <c r="J9" s="194">
        <v>3</v>
      </c>
      <c r="K9" s="161">
        <v>98</v>
      </c>
      <c r="L9" s="161"/>
      <c r="M9" s="197">
        <f>IF(N6&lt;8, N6*20*0, IF(N6&lt;15,N6*20*0, IF(N6&lt;22, N6*20*0.15, IF(N6 &lt;29, N6*20*0.17, IF(N6&lt;36,N6*20*0.14,IF(N6&lt;43,N6*20*0.13))))))</f>
        <v>91.800000000000011</v>
      </c>
      <c r="N9" s="200"/>
    </row>
    <row r="10" spans="1:14" ht="19.5" thickBot="1" x14ac:dyDescent="0.3">
      <c r="A10" s="156">
        <v>60</v>
      </c>
      <c r="B10" s="156"/>
      <c r="C10" s="157" t="s">
        <v>579</v>
      </c>
      <c r="D10" s="158">
        <v>2</v>
      </c>
      <c r="E10" s="159"/>
      <c r="F10" s="158"/>
      <c r="G10" s="159">
        <v>2.66</v>
      </c>
      <c r="H10" s="159">
        <f t="shared" si="0"/>
        <v>0</v>
      </c>
      <c r="I10" s="159">
        <f t="shared" si="1"/>
        <v>2.66</v>
      </c>
      <c r="J10" s="194">
        <v>4</v>
      </c>
      <c r="K10" s="161">
        <v>97</v>
      </c>
      <c r="L10" s="161"/>
      <c r="M10" s="197">
        <f>IF(N6&lt;8, N6*20*0, IF(N6&lt;15,N6*20*0, IF(N6&lt;22, N6*20*0, IF(N6 &lt;29, N6*20*0.11, IF(N6&lt;36,N6*20*0.12,IF(N6&lt;43,N6*20*0.11))))))</f>
        <v>59.4</v>
      </c>
      <c r="N10" s="196"/>
    </row>
    <row r="11" spans="1:14" ht="19.5" thickBot="1" x14ac:dyDescent="0.3">
      <c r="A11" s="156">
        <v>60</v>
      </c>
      <c r="B11" s="156"/>
      <c r="C11" s="157" t="s">
        <v>605</v>
      </c>
      <c r="D11" s="156">
        <v>1</v>
      </c>
      <c r="E11" s="167"/>
      <c r="F11" s="158"/>
      <c r="G11" s="159">
        <v>2.0299999999999998</v>
      </c>
      <c r="H11" s="159">
        <f t="shared" si="0"/>
        <v>0</v>
      </c>
      <c r="I11" s="159">
        <f t="shared" si="1"/>
        <v>2.0299999999999998</v>
      </c>
      <c r="J11" s="261"/>
      <c r="K11" s="161">
        <v>96</v>
      </c>
      <c r="L11" s="161"/>
      <c r="M11" s="197"/>
      <c r="N11" s="162"/>
    </row>
    <row r="12" spans="1:14" ht="19.5" thickBot="1" x14ac:dyDescent="0.3">
      <c r="A12" s="156">
        <v>60</v>
      </c>
      <c r="B12" s="156"/>
      <c r="C12" s="157" t="s">
        <v>606</v>
      </c>
      <c r="D12" s="158">
        <v>1</v>
      </c>
      <c r="E12" s="167"/>
      <c r="F12" s="158"/>
      <c r="G12" s="159">
        <v>1.71</v>
      </c>
      <c r="H12" s="159">
        <f t="shared" si="0"/>
        <v>0</v>
      </c>
      <c r="I12" s="159">
        <f t="shared" si="1"/>
        <v>1.71</v>
      </c>
      <c r="J12" s="194"/>
      <c r="K12" s="161">
        <v>95</v>
      </c>
      <c r="L12" s="161"/>
      <c r="M12" s="271"/>
      <c r="N12" s="171"/>
    </row>
    <row r="13" spans="1:14" ht="18.75" thickBot="1" x14ac:dyDescent="0.3">
      <c r="A13" s="156">
        <v>60</v>
      </c>
      <c r="B13" s="156"/>
      <c r="C13" s="157" t="s">
        <v>557</v>
      </c>
      <c r="D13" s="158">
        <v>1</v>
      </c>
      <c r="E13" s="167"/>
      <c r="F13" s="158"/>
      <c r="G13" s="159">
        <v>1.52</v>
      </c>
      <c r="H13" s="159">
        <f t="shared" si="0"/>
        <v>0</v>
      </c>
      <c r="I13" s="159">
        <f t="shared" si="1"/>
        <v>1.52</v>
      </c>
      <c r="J13" s="156"/>
      <c r="K13" s="161">
        <v>94</v>
      </c>
      <c r="L13" s="161"/>
      <c r="M13" s="225"/>
      <c r="N13" s="171"/>
    </row>
    <row r="14" spans="1:14" ht="18.75" thickBot="1" x14ac:dyDescent="0.3">
      <c r="A14" s="156">
        <v>60</v>
      </c>
      <c r="B14" s="156"/>
      <c r="C14" s="157" t="s">
        <v>487</v>
      </c>
      <c r="D14" s="158">
        <v>0</v>
      </c>
      <c r="E14" s="167"/>
      <c r="F14" s="158"/>
      <c r="G14" s="159">
        <v>0</v>
      </c>
      <c r="H14" s="159">
        <f t="shared" si="0"/>
        <v>0</v>
      </c>
      <c r="I14" s="159">
        <f t="shared" si="1"/>
        <v>0</v>
      </c>
      <c r="J14" s="170"/>
      <c r="K14" s="161">
        <v>89</v>
      </c>
      <c r="L14" s="161"/>
      <c r="M14" s="201"/>
      <c r="N14" s="171"/>
    </row>
    <row r="15" spans="1:14" ht="18.75" thickBot="1" x14ac:dyDescent="0.3">
      <c r="A15" s="156">
        <v>60</v>
      </c>
      <c r="B15" s="156"/>
      <c r="C15" s="157" t="s">
        <v>488</v>
      </c>
      <c r="D15" s="156">
        <v>0</v>
      </c>
      <c r="E15" s="156"/>
      <c r="F15" s="158"/>
      <c r="G15" s="159">
        <v>0</v>
      </c>
      <c r="H15" s="159">
        <f t="shared" si="0"/>
        <v>0</v>
      </c>
      <c r="I15" s="159">
        <f t="shared" si="1"/>
        <v>0</v>
      </c>
      <c r="J15" s="156"/>
      <c r="K15" s="161">
        <v>89</v>
      </c>
      <c r="L15" s="161"/>
      <c r="M15" s="201"/>
      <c r="N15" s="171"/>
    </row>
    <row r="16" spans="1:14" ht="18.75" thickBot="1" x14ac:dyDescent="0.3">
      <c r="A16" s="156">
        <v>60</v>
      </c>
      <c r="B16" s="156"/>
      <c r="C16" s="157" t="s">
        <v>475</v>
      </c>
      <c r="D16" s="158">
        <v>0</v>
      </c>
      <c r="E16" s="199"/>
      <c r="F16" s="158"/>
      <c r="G16" s="159">
        <v>0</v>
      </c>
      <c r="H16" s="159">
        <f t="shared" si="0"/>
        <v>0</v>
      </c>
      <c r="I16" s="159">
        <f t="shared" si="1"/>
        <v>0</v>
      </c>
      <c r="J16" s="156"/>
      <c r="K16" s="161">
        <v>89</v>
      </c>
      <c r="L16" s="161"/>
      <c r="M16" s="201"/>
      <c r="N16" s="171"/>
    </row>
    <row r="17" spans="1:14" ht="18.75" thickBot="1" x14ac:dyDescent="0.3">
      <c r="A17" s="156">
        <v>60</v>
      </c>
      <c r="B17" s="156"/>
      <c r="C17" s="157" t="s">
        <v>567</v>
      </c>
      <c r="D17" s="158">
        <v>0</v>
      </c>
      <c r="E17" s="167"/>
      <c r="F17" s="158"/>
      <c r="G17" s="159">
        <v>0</v>
      </c>
      <c r="H17" s="159">
        <f t="shared" si="0"/>
        <v>0</v>
      </c>
      <c r="I17" s="159">
        <f t="shared" si="1"/>
        <v>0</v>
      </c>
      <c r="J17" s="156"/>
      <c r="K17" s="161">
        <v>89</v>
      </c>
      <c r="L17" s="161"/>
      <c r="M17" s="201"/>
      <c r="N17" s="171"/>
    </row>
    <row r="18" spans="1:14" ht="18.75" thickBot="1" x14ac:dyDescent="0.3">
      <c r="A18" s="156">
        <v>60</v>
      </c>
      <c r="B18" s="156"/>
      <c r="C18" s="157" t="s">
        <v>607</v>
      </c>
      <c r="D18" s="158">
        <v>0</v>
      </c>
      <c r="E18" s="156"/>
      <c r="F18" s="158"/>
      <c r="G18" s="159">
        <v>0</v>
      </c>
      <c r="H18" s="159">
        <f t="shared" si="0"/>
        <v>0</v>
      </c>
      <c r="I18" s="159">
        <f t="shared" si="1"/>
        <v>0</v>
      </c>
      <c r="J18" s="156"/>
      <c r="K18" s="161">
        <v>89</v>
      </c>
      <c r="L18" s="161"/>
      <c r="M18" s="201"/>
      <c r="N18" s="171"/>
    </row>
    <row r="19" spans="1:14" ht="18.75" thickBot="1" x14ac:dyDescent="0.3">
      <c r="A19" s="156">
        <v>30</v>
      </c>
      <c r="B19" s="156"/>
      <c r="C19" s="157" t="s">
        <v>499</v>
      </c>
      <c r="D19" s="158">
        <v>0</v>
      </c>
      <c r="E19" s="167"/>
      <c r="F19" s="158"/>
      <c r="G19" s="159">
        <v>0</v>
      </c>
      <c r="H19" s="159">
        <f t="shared" si="0"/>
        <v>0</v>
      </c>
      <c r="I19" s="159">
        <f t="shared" si="1"/>
        <v>0</v>
      </c>
      <c r="J19" s="156"/>
      <c r="K19" s="161">
        <v>89</v>
      </c>
      <c r="L19" s="161"/>
      <c r="M19" s="201"/>
      <c r="N19" s="171"/>
    </row>
    <row r="20" spans="1:14" ht="18.75" thickBot="1" x14ac:dyDescent="0.3">
      <c r="A20" s="156">
        <v>60</v>
      </c>
      <c r="B20" s="156"/>
      <c r="C20" s="157" t="s">
        <v>481</v>
      </c>
      <c r="D20" s="158">
        <v>0</v>
      </c>
      <c r="E20" s="156"/>
      <c r="F20" s="158"/>
      <c r="G20" s="159">
        <v>0</v>
      </c>
      <c r="H20" s="159">
        <f t="shared" si="0"/>
        <v>0</v>
      </c>
      <c r="I20" s="159">
        <f t="shared" si="1"/>
        <v>0</v>
      </c>
      <c r="J20" s="156"/>
      <c r="K20" s="161">
        <v>89</v>
      </c>
      <c r="L20" s="161"/>
      <c r="M20" s="201"/>
      <c r="N20" s="171"/>
    </row>
    <row r="21" spans="1:14" ht="18.75" thickBot="1" x14ac:dyDescent="0.3">
      <c r="A21" s="156"/>
      <c r="B21" s="156"/>
      <c r="C21" s="157"/>
      <c r="D21" s="156"/>
      <c r="E21" s="167"/>
      <c r="F21" s="158"/>
      <c r="G21" s="159"/>
      <c r="H21" s="159"/>
      <c r="I21" s="159"/>
      <c r="J21" s="156"/>
      <c r="K21" s="272"/>
      <c r="L21" s="161"/>
      <c r="M21" s="201"/>
      <c r="N21" s="171"/>
    </row>
    <row r="22" spans="1:14" ht="18" x14ac:dyDescent="0.25">
      <c r="A22" s="202"/>
      <c r="B22" s="202"/>
      <c r="C22" s="202"/>
      <c r="D22" s="202"/>
      <c r="E22" s="202"/>
      <c r="F22" s="202"/>
      <c r="G22" s="202"/>
      <c r="H22" s="202"/>
      <c r="I22" s="202"/>
      <c r="J22" s="202"/>
      <c r="K22" s="203"/>
      <c r="L22" s="203"/>
      <c r="M22" s="204"/>
      <c r="N22" s="202"/>
    </row>
    <row r="23" spans="1:14" ht="18" x14ac:dyDescent="0.25">
      <c r="A23" s="202"/>
      <c r="B23" s="202"/>
      <c r="C23" s="172"/>
      <c r="D23" s="172"/>
      <c r="E23" s="172"/>
      <c r="F23" s="172"/>
      <c r="G23" s="172" t="s">
        <v>79</v>
      </c>
      <c r="H23" s="204">
        <f>SUM(N6*30)</f>
        <v>810</v>
      </c>
      <c r="I23" s="202"/>
      <c r="J23" s="202"/>
      <c r="K23" s="203"/>
      <c r="L23" s="203"/>
      <c r="M23" s="204"/>
      <c r="N23" s="202"/>
    </row>
    <row r="24" spans="1:14" ht="18" x14ac:dyDescent="0.25">
      <c r="A24" s="202"/>
      <c r="B24" s="205" t="s">
        <v>17</v>
      </c>
      <c r="C24" s="176" t="s">
        <v>22</v>
      </c>
      <c r="D24" s="202">
        <f>SUM(D7:D21)</f>
        <v>9</v>
      </c>
      <c r="E24" s="172"/>
      <c r="F24" s="176"/>
      <c r="G24" s="172" t="s">
        <v>80</v>
      </c>
      <c r="H24" s="204">
        <f>SUM(M7:M17)</f>
        <v>540</v>
      </c>
      <c r="I24" s="202"/>
      <c r="J24" s="202"/>
      <c r="K24" s="203"/>
      <c r="L24" s="203"/>
      <c r="M24" s="202"/>
      <c r="N24" s="202"/>
    </row>
    <row r="25" spans="1:14" ht="18" x14ac:dyDescent="0.25">
      <c r="A25" s="202"/>
      <c r="B25" s="202"/>
      <c r="C25" s="176" t="s">
        <v>23</v>
      </c>
      <c r="D25" s="206">
        <f>SUM(I7:I21)</f>
        <v>20.39</v>
      </c>
      <c r="E25" s="172"/>
      <c r="F25" s="172"/>
      <c r="G25" s="172" t="s">
        <v>81</v>
      </c>
      <c r="H25" s="204">
        <f>SUM(N6*5)</f>
        <v>135</v>
      </c>
      <c r="I25" s="202"/>
      <c r="J25" s="202"/>
      <c r="K25" s="203"/>
      <c r="L25" s="203"/>
      <c r="M25" s="202"/>
      <c r="N25" s="202"/>
    </row>
    <row r="26" spans="1:14" ht="18" x14ac:dyDescent="0.25">
      <c r="A26" s="202"/>
      <c r="B26" s="283"/>
      <c r="C26" s="176" t="s">
        <v>145</v>
      </c>
      <c r="D26" s="206">
        <f>D25/D24</f>
        <v>2.2655555555555558</v>
      </c>
      <c r="E26" s="172"/>
      <c r="F26" s="172"/>
      <c r="G26" s="172" t="s">
        <v>83</v>
      </c>
      <c r="H26" s="204">
        <f>SUM(H24:H25)</f>
        <v>675</v>
      </c>
      <c r="I26" s="202"/>
      <c r="J26" s="202"/>
      <c r="K26" s="203"/>
      <c r="L26" s="203"/>
      <c r="M26" s="202"/>
      <c r="N26" s="202"/>
    </row>
    <row r="27" spans="1:14" ht="18" x14ac:dyDescent="0.25">
      <c r="A27" s="202"/>
      <c r="B27" s="202"/>
      <c r="C27" s="202"/>
      <c r="D27" s="202"/>
      <c r="E27" s="172"/>
      <c r="F27" s="172"/>
      <c r="G27" s="172" t="s">
        <v>82</v>
      </c>
      <c r="H27" s="204">
        <f>SUM(N6*5)</f>
        <v>135</v>
      </c>
      <c r="I27" s="202"/>
      <c r="J27" s="202"/>
      <c r="K27" s="203"/>
      <c r="L27" s="203"/>
      <c r="M27" s="202"/>
      <c r="N27" s="202"/>
    </row>
    <row r="28" spans="1:14" ht="18.75" x14ac:dyDescent="0.3">
      <c r="A28" s="202" t="s">
        <v>611</v>
      </c>
      <c r="B28" s="202"/>
      <c r="C28" s="298"/>
      <c r="D28" s="299"/>
      <c r="E28" s="202"/>
      <c r="F28" s="202"/>
      <c r="G28" s="232"/>
      <c r="H28" s="232"/>
      <c r="I28" s="202"/>
      <c r="J28" s="202"/>
      <c r="K28" s="202"/>
      <c r="L28" s="202"/>
      <c r="M28" s="202"/>
      <c r="N28" s="202"/>
    </row>
    <row r="29" spans="1:14" x14ac:dyDescent="0.2">
      <c r="C29" s="298"/>
      <c r="D29" s="300"/>
      <c r="G29" s="94"/>
      <c r="H29" s="94"/>
    </row>
    <row r="30" spans="1:14" x14ac:dyDescent="0.2">
      <c r="C30" s="298"/>
      <c r="D30" s="300"/>
      <c r="G30" s="94"/>
      <c r="H30" s="94"/>
    </row>
    <row r="31" spans="1:14" x14ac:dyDescent="0.2">
      <c r="C31" s="298"/>
      <c r="D31" s="300"/>
      <c r="G31" s="94"/>
      <c r="H31" s="94"/>
    </row>
    <row r="32" spans="1:14" x14ac:dyDescent="0.2">
      <c r="D32" s="300"/>
      <c r="G32" s="94"/>
      <c r="H32" s="94"/>
    </row>
    <row r="33" spans="7:8" x14ac:dyDescent="0.2">
      <c r="G33" s="94"/>
      <c r="H33" s="94"/>
    </row>
    <row r="34" spans="7:8" x14ac:dyDescent="0.2">
      <c r="G34" s="94"/>
      <c r="H34" s="94"/>
    </row>
  </sheetData>
  <sortState xmlns:xlrd2="http://schemas.microsoft.com/office/spreadsheetml/2017/richdata2" ref="A7:I20">
    <sortCondition descending="1" ref="I7:I20"/>
  </sortState>
  <mergeCells count="2">
    <mergeCell ref="A1:K1"/>
    <mergeCell ref="C4:D4"/>
  </mergeCells>
  <pageMargins left="0.2" right="0.2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9</vt:i4>
      </vt:variant>
    </vt:vector>
  </HeadingPairs>
  <TitlesOfParts>
    <vt:vector size="30" baseType="lpstr">
      <vt:lpstr>Nov </vt:lpstr>
      <vt:lpstr>Dec</vt:lpstr>
      <vt:lpstr>Jan</vt:lpstr>
      <vt:lpstr>Feb</vt:lpstr>
      <vt:lpstr>Mar</vt:lpstr>
      <vt:lpstr>Apr</vt:lpstr>
      <vt:lpstr>May</vt:lpstr>
      <vt:lpstr>June</vt:lpstr>
      <vt:lpstr>July</vt:lpstr>
      <vt:lpstr>Aug</vt:lpstr>
      <vt:lpstr>Sept</vt:lpstr>
      <vt:lpstr>Current standings</vt:lpstr>
      <vt:lpstr>Drop 2</vt:lpstr>
      <vt:lpstr>Classic Fee Due</vt:lpstr>
      <vt:lpstr>Members</vt:lpstr>
      <vt:lpstr>Payout Schedule</vt:lpstr>
      <vt:lpstr>Championship</vt:lpstr>
      <vt:lpstr>Weigh-in Sheet Day1</vt:lpstr>
      <vt:lpstr>Weigh-in Sheet Day 2</vt:lpstr>
      <vt:lpstr>Saturday Big Bass</vt:lpstr>
      <vt:lpstr>Meeting Sign Sheet</vt:lpstr>
      <vt:lpstr>'Drop 2'!Print_Area</vt:lpstr>
      <vt:lpstr>Feb!Print_Area</vt:lpstr>
      <vt:lpstr>Jan!Print_Area</vt:lpstr>
      <vt:lpstr>July!Print_Area</vt:lpstr>
      <vt:lpstr>June!Print_Area</vt:lpstr>
      <vt:lpstr>May!Print_Area</vt:lpstr>
      <vt:lpstr>'Saturday Big Bass'!Print_Area</vt:lpstr>
      <vt:lpstr>'Weigh-in Sheet Day1'!Print_Area</vt:lpstr>
      <vt:lpstr>'Current standings'!Print_Titles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Joey Bryant</cp:lastModifiedBy>
  <cp:lastPrinted>2023-03-27T16:04:54Z</cp:lastPrinted>
  <dcterms:created xsi:type="dcterms:W3CDTF">2005-01-25T19:51:35Z</dcterms:created>
  <dcterms:modified xsi:type="dcterms:W3CDTF">2023-09-27T21:53:22Z</dcterms:modified>
</cp:coreProperties>
</file>